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D:\ROCHMA\PERSIAPAN SKRIPSI\"/>
    </mc:Choice>
  </mc:AlternateContent>
  <xr:revisionPtr revIDLastSave="0" documentId="13_ncr:1_{167E67D8-2865-431B-9CF0-E2449700F957}" xr6:coauthVersionLast="47" xr6:coauthVersionMax="47" xr10:uidLastSave="{00000000-0000-0000-0000-000000000000}"/>
  <bookViews>
    <workbookView xWindow="-120" yWindow="-120" windowWidth="20730" windowHeight="11160" firstSheet="6" activeTab="11" xr2:uid="{990F69F8-C64D-458A-8380-2FE587D25FD8}"/>
  </bookViews>
  <sheets>
    <sheet name="WARNA" sheetId="1" r:id="rId1"/>
    <sheet name="PH" sheetId="2" r:id="rId2"/>
    <sheet name="BAL" sheetId="8" r:id="rId3"/>
    <sheet name="TPT" sheetId="3" r:id="rId4"/>
    <sheet name="Total asam" sheetId="5" r:id="rId5"/>
    <sheet name="gula reduksi" sheetId="7" r:id="rId6"/>
    <sheet name="Viskositas" sheetId="4" r:id="rId7"/>
    <sheet name="ORLEP AROMA" sheetId="9" r:id="rId8"/>
    <sheet name="Orlep Warna" sheetId="10" r:id="rId9"/>
    <sheet name="Orlep Tekstur" sheetId="11" r:id="rId10"/>
    <sheet name="Orlep Rasa" sheetId="14" r:id="rId11"/>
    <sheet name="perlakuan terbaik" sheetId="15"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38" i="15" l="1"/>
  <c r="AA38" i="15"/>
  <c r="AA39" i="15"/>
  <c r="AA40" i="15"/>
  <c r="W41" i="15"/>
  <c r="AA41" i="15"/>
  <c r="W42" i="15"/>
  <c r="AB42" i="15"/>
  <c r="W43" i="15"/>
  <c r="AB43" i="15"/>
  <c r="W44" i="15"/>
  <c r="X45" i="15"/>
  <c r="X46" i="15"/>
  <c r="D20" i="1"/>
  <c r="D21" i="1"/>
  <c r="D22" i="1"/>
  <c r="D19" i="1"/>
  <c r="I21" i="1"/>
  <c r="I20" i="1"/>
  <c r="W20" i="4"/>
  <c r="N26" i="1"/>
  <c r="N24" i="1"/>
  <c r="N22" i="1"/>
  <c r="D36" i="14" l="1"/>
  <c r="E36" i="14"/>
  <c r="F36" i="14"/>
  <c r="G36" i="14"/>
  <c r="H36" i="14"/>
  <c r="I36" i="14"/>
  <c r="J36" i="14"/>
  <c r="C36" i="14"/>
  <c r="D36" i="11"/>
  <c r="E36" i="11"/>
  <c r="F36" i="11"/>
  <c r="G36" i="11"/>
  <c r="H36" i="11"/>
  <c r="I36" i="11"/>
  <c r="J36" i="11"/>
  <c r="C36" i="11"/>
  <c r="D36" i="10"/>
  <c r="E36" i="10"/>
  <c r="F36" i="10"/>
  <c r="G36" i="10"/>
  <c r="H36" i="10"/>
  <c r="I36" i="10"/>
  <c r="J36" i="10"/>
  <c r="C36" i="10"/>
  <c r="F41" i="9"/>
  <c r="D36" i="9"/>
  <c r="E36" i="9"/>
  <c r="F36" i="9"/>
  <c r="G36" i="9"/>
  <c r="H36" i="9"/>
  <c r="I36" i="9"/>
  <c r="J36" i="9"/>
  <c r="C36" i="9"/>
  <c r="D19" i="15" l="1"/>
  <c r="AE47" i="15" l="1"/>
  <c r="AE46" i="15"/>
  <c r="AE45" i="15"/>
  <c r="AE44" i="15"/>
  <c r="AE43" i="15"/>
  <c r="AF48" i="15" s="1"/>
  <c r="AF49" i="15" s="1"/>
  <c r="AE38" i="15"/>
  <c r="AE37" i="15"/>
  <c r="AA37" i="15"/>
  <c r="AE36" i="15"/>
  <c r="AA36" i="15"/>
  <c r="W36" i="15"/>
  <c r="AE35" i="15"/>
  <c r="W35" i="15"/>
  <c r="AE34" i="15"/>
  <c r="W34" i="15"/>
  <c r="W33" i="15"/>
  <c r="AA31" i="15"/>
  <c r="AA30" i="15"/>
  <c r="AE29" i="15"/>
  <c r="AA29" i="15"/>
  <c r="AI28" i="15"/>
  <c r="AE28" i="15"/>
  <c r="AA28" i="15"/>
  <c r="W28" i="15"/>
  <c r="AI27" i="15"/>
  <c r="AE27" i="15"/>
  <c r="AA27" i="15"/>
  <c r="W27" i="15"/>
  <c r="AI26" i="15"/>
  <c r="AJ29" i="15" s="1"/>
  <c r="AJ30" i="15" s="1"/>
  <c r="AE26" i="15"/>
  <c r="AF30" i="15" s="1"/>
  <c r="AF31" i="15" s="1"/>
  <c r="AA26" i="15"/>
  <c r="W26" i="15"/>
  <c r="W25" i="15"/>
  <c r="X29" i="15" s="1"/>
  <c r="X30" i="15" s="1"/>
  <c r="AI21" i="15"/>
  <c r="AA21" i="15"/>
  <c r="AI20" i="15"/>
  <c r="AE20" i="15"/>
  <c r="AA20" i="15"/>
  <c r="W20" i="15"/>
  <c r="AI19" i="15"/>
  <c r="AE19" i="15"/>
  <c r="AA19" i="15"/>
  <c r="W19" i="15"/>
  <c r="AI18" i="15"/>
  <c r="AE18" i="15"/>
  <c r="AA18" i="15"/>
  <c r="W18" i="15"/>
  <c r="AI17" i="15"/>
  <c r="AE17" i="15"/>
  <c r="AF21" i="15" s="1"/>
  <c r="AF22" i="15" s="1"/>
  <c r="AA17" i="15"/>
  <c r="AB22" i="15" s="1"/>
  <c r="AB23" i="15" s="1"/>
  <c r="W17" i="15"/>
  <c r="X21" i="15" s="1"/>
  <c r="X22" i="15" s="1"/>
  <c r="AF39" i="15" l="1"/>
  <c r="AF40" i="15" s="1"/>
  <c r="X37" i="15"/>
  <c r="AJ22" i="15"/>
  <c r="AJ23" i="15" s="1"/>
  <c r="AB32" i="15"/>
  <c r="AB33" i="15" s="1"/>
  <c r="B31" i="15"/>
  <c r="R19" i="15"/>
  <c r="P19" i="15"/>
  <c r="N19" i="15"/>
  <c r="L19" i="15"/>
  <c r="J19" i="15"/>
  <c r="H19" i="15"/>
  <c r="F19" i="15"/>
  <c r="AA4" i="15"/>
  <c r="F30" i="15" s="1"/>
  <c r="AA5" i="15"/>
  <c r="H30" i="15" s="1"/>
  <c r="AA6" i="15"/>
  <c r="J30" i="15" s="1"/>
  <c r="AA7" i="15"/>
  <c r="L30" i="15" s="1"/>
  <c r="AA8" i="15"/>
  <c r="N30" i="15" s="1"/>
  <c r="AA9" i="15"/>
  <c r="P30" i="15" s="1"/>
  <c r="AA10" i="15"/>
  <c r="R30" i="15" s="1"/>
  <c r="AA3" i="15"/>
  <c r="D30" i="15" s="1"/>
  <c r="Y4" i="15"/>
  <c r="F29" i="15" s="1"/>
  <c r="Y5" i="15"/>
  <c r="H29" i="15" s="1"/>
  <c r="Y6" i="15"/>
  <c r="J29" i="15" s="1"/>
  <c r="Y7" i="15"/>
  <c r="L29" i="15" s="1"/>
  <c r="Y8" i="15"/>
  <c r="N29" i="15" s="1"/>
  <c r="Y9" i="15"/>
  <c r="P29" i="15" s="1"/>
  <c r="Y10" i="15"/>
  <c r="R29" i="15" s="1"/>
  <c r="Y3" i="15"/>
  <c r="D29" i="15" s="1"/>
  <c r="W4" i="15"/>
  <c r="F27" i="15" s="1"/>
  <c r="W5" i="15"/>
  <c r="H27" i="15" s="1"/>
  <c r="W6" i="15"/>
  <c r="J27" i="15" s="1"/>
  <c r="W7" i="15"/>
  <c r="L27" i="15" s="1"/>
  <c r="W8" i="15"/>
  <c r="N27" i="15" s="1"/>
  <c r="W9" i="15"/>
  <c r="P27" i="15" s="1"/>
  <c r="W10" i="15"/>
  <c r="R27" i="15" s="1"/>
  <c r="W3" i="15"/>
  <c r="D27" i="15" s="1"/>
  <c r="U4" i="15"/>
  <c r="F28" i="15" s="1"/>
  <c r="U5" i="15"/>
  <c r="H28" i="15" s="1"/>
  <c r="U6" i="15"/>
  <c r="J28" i="15" s="1"/>
  <c r="U7" i="15"/>
  <c r="L28" i="15" s="1"/>
  <c r="U8" i="15"/>
  <c r="N28" i="15" s="1"/>
  <c r="U9" i="15"/>
  <c r="P28" i="15" s="1"/>
  <c r="U10" i="15"/>
  <c r="R28" i="15" s="1"/>
  <c r="U3" i="15"/>
  <c r="D28" i="15" s="1"/>
  <c r="S4" i="15"/>
  <c r="F26" i="15" s="1"/>
  <c r="S5" i="15"/>
  <c r="H26" i="15" s="1"/>
  <c r="S6" i="15"/>
  <c r="J26" i="15" s="1"/>
  <c r="S7" i="15"/>
  <c r="L26" i="15" s="1"/>
  <c r="S8" i="15"/>
  <c r="N26" i="15" s="1"/>
  <c r="S9" i="15"/>
  <c r="P26" i="15" s="1"/>
  <c r="S10" i="15"/>
  <c r="R26" i="15" s="1"/>
  <c r="S3" i="15"/>
  <c r="D26" i="15" s="1"/>
  <c r="Q4" i="15"/>
  <c r="F25" i="15" s="1"/>
  <c r="Q5" i="15"/>
  <c r="H25" i="15" s="1"/>
  <c r="Q6" i="15"/>
  <c r="J25" i="15" s="1"/>
  <c r="Q7" i="15"/>
  <c r="L25" i="15" s="1"/>
  <c r="Q8" i="15"/>
  <c r="N25" i="15" s="1"/>
  <c r="Q9" i="15"/>
  <c r="P25" i="15" s="1"/>
  <c r="Q10" i="15"/>
  <c r="R25" i="15" s="1"/>
  <c r="Q3" i="15"/>
  <c r="D25" i="15" s="1"/>
  <c r="O4" i="15"/>
  <c r="F24" i="15" s="1"/>
  <c r="O5" i="15"/>
  <c r="H24" i="15" s="1"/>
  <c r="O6" i="15"/>
  <c r="J24" i="15" s="1"/>
  <c r="O7" i="15"/>
  <c r="L24" i="15" s="1"/>
  <c r="O8" i="15"/>
  <c r="N24" i="15" s="1"/>
  <c r="O9" i="15"/>
  <c r="P24" i="15" s="1"/>
  <c r="O10" i="15"/>
  <c r="R24" i="15" s="1"/>
  <c r="O3" i="15"/>
  <c r="D24" i="15" s="1"/>
  <c r="M4" i="15"/>
  <c r="F23" i="15" s="1"/>
  <c r="M5" i="15"/>
  <c r="H23" i="15" s="1"/>
  <c r="M6" i="15"/>
  <c r="J23" i="15" s="1"/>
  <c r="K23" i="15" s="1"/>
  <c r="M7" i="15"/>
  <c r="L23" i="15" s="1"/>
  <c r="M23" i="15" s="1"/>
  <c r="M8" i="15"/>
  <c r="N23" i="15" s="1"/>
  <c r="O23" i="15" s="1"/>
  <c r="M9" i="15"/>
  <c r="P23" i="15" s="1"/>
  <c r="Q23" i="15" s="1"/>
  <c r="M10" i="15"/>
  <c r="R23" i="15" s="1"/>
  <c r="S23" i="15" s="1"/>
  <c r="M3" i="15"/>
  <c r="D23" i="15" s="1"/>
  <c r="K4" i="15"/>
  <c r="F22" i="15" s="1"/>
  <c r="K5" i="15"/>
  <c r="H22" i="15" s="1"/>
  <c r="K6" i="15"/>
  <c r="J22" i="15" s="1"/>
  <c r="K7" i="15"/>
  <c r="L22" i="15" s="1"/>
  <c r="K8" i="15"/>
  <c r="N22" i="15" s="1"/>
  <c r="K9" i="15"/>
  <c r="P22" i="15" s="1"/>
  <c r="K10" i="15"/>
  <c r="R22" i="15" s="1"/>
  <c r="K3" i="15"/>
  <c r="D22" i="15" s="1"/>
  <c r="I4" i="15"/>
  <c r="F21" i="15" s="1"/>
  <c r="I5" i="15"/>
  <c r="H21" i="15" s="1"/>
  <c r="I6" i="15"/>
  <c r="J21" i="15" s="1"/>
  <c r="I7" i="15"/>
  <c r="L21" i="15" s="1"/>
  <c r="I8" i="15"/>
  <c r="N21" i="15" s="1"/>
  <c r="I9" i="15"/>
  <c r="P21" i="15" s="1"/>
  <c r="I10" i="15"/>
  <c r="R21" i="15" s="1"/>
  <c r="I3" i="15"/>
  <c r="D21" i="15" s="1"/>
  <c r="G4" i="15"/>
  <c r="F20" i="15" s="1"/>
  <c r="G10" i="15"/>
  <c r="R20" i="15" s="1"/>
  <c r="G8" i="15"/>
  <c r="N20" i="15" s="1"/>
  <c r="G3" i="15"/>
  <c r="D20" i="15" s="1"/>
  <c r="C4" i="15"/>
  <c r="F18" i="15" s="1"/>
  <c r="C5" i="15"/>
  <c r="H18" i="15" s="1"/>
  <c r="C6" i="15"/>
  <c r="J18" i="15" s="1"/>
  <c r="C7" i="15"/>
  <c r="L18" i="15" s="1"/>
  <c r="C8" i="15"/>
  <c r="N18" i="15" s="1"/>
  <c r="C9" i="15"/>
  <c r="P18" i="15" s="1"/>
  <c r="C10" i="15"/>
  <c r="R18" i="15" s="1"/>
  <c r="C3" i="15"/>
  <c r="D18" i="15" s="1"/>
  <c r="C19" i="15" l="1"/>
  <c r="E19" i="15" s="1"/>
  <c r="C23" i="15"/>
  <c r="I23" i="15" s="1"/>
  <c r="C27" i="15"/>
  <c r="O27" i="15" s="1"/>
  <c r="C18" i="15"/>
  <c r="E18" i="15" s="1"/>
  <c r="C22" i="15"/>
  <c r="M22" i="15" s="1"/>
  <c r="C26" i="15"/>
  <c r="Q26" i="15" s="1"/>
  <c r="C20" i="15"/>
  <c r="C24" i="15"/>
  <c r="E24" i="15" s="1"/>
  <c r="C28" i="15"/>
  <c r="O28" i="15" s="1"/>
  <c r="C21" i="15"/>
  <c r="Q21" i="15" s="1"/>
  <c r="C25" i="15"/>
  <c r="E25" i="15" s="1"/>
  <c r="C29" i="15"/>
  <c r="E29" i="15" s="1"/>
  <c r="C30" i="15"/>
  <c r="I30" i="15" s="1"/>
  <c r="Q22" i="15"/>
  <c r="S22" i="15"/>
  <c r="K22" i="15"/>
  <c r="I27" i="15"/>
  <c r="Q27" i="15"/>
  <c r="M25" i="15"/>
  <c r="I21" i="15"/>
  <c r="E20" i="15"/>
  <c r="Q19" i="15"/>
  <c r="M29" i="15"/>
  <c r="K30" i="15"/>
  <c r="K26" i="15"/>
  <c r="M19" i="15"/>
  <c r="E27" i="15"/>
  <c r="M27" i="15"/>
  <c r="Q29" i="15"/>
  <c r="E30" i="15"/>
  <c r="M18" i="15"/>
  <c r="G20" i="15"/>
  <c r="K25" i="15"/>
  <c r="S25" i="15"/>
  <c r="G26" i="15"/>
  <c r="K29" i="15"/>
  <c r="S29" i="15"/>
  <c r="S30" i="15"/>
  <c r="S20" i="15"/>
  <c r="M30" i="15"/>
  <c r="I18" i="15"/>
  <c r="Q18" i="15"/>
  <c r="G19" i="15"/>
  <c r="O19" i="15"/>
  <c r="O20" i="15"/>
  <c r="I24" i="15"/>
  <c r="Q24" i="15"/>
  <c r="G25" i="15"/>
  <c r="O25" i="15"/>
  <c r="O26" i="15"/>
  <c r="K27" i="15"/>
  <c r="S27" i="15"/>
  <c r="I28" i="15"/>
  <c r="Q28" i="15"/>
  <c r="G29" i="15"/>
  <c r="O29" i="15"/>
  <c r="O30" i="15"/>
  <c r="K18" i="15"/>
  <c r="S18" i="15"/>
  <c r="K24" i="15"/>
  <c r="S24" i="15"/>
  <c r="G28" i="15"/>
  <c r="O18" i="15"/>
  <c r="G24" i="15"/>
  <c r="O24" i="15"/>
  <c r="G7" i="15"/>
  <c r="L20" i="15" s="1"/>
  <c r="M20" i="15" s="1"/>
  <c r="G6" i="15"/>
  <c r="J20" i="15" s="1"/>
  <c r="K20" i="15" s="1"/>
  <c r="G9" i="15"/>
  <c r="P20" i="15" s="1"/>
  <c r="Q20" i="15" s="1"/>
  <c r="G5" i="15"/>
  <c r="H20" i="15" s="1"/>
  <c r="I20" i="15" s="1"/>
  <c r="I22" i="15" l="1"/>
  <c r="G27" i="15"/>
  <c r="I25" i="15"/>
  <c r="E22" i="15"/>
  <c r="K21" i="15"/>
  <c r="Q30" i="15"/>
  <c r="S19" i="15"/>
  <c r="O21" i="15"/>
  <c r="M21" i="15"/>
  <c r="G23" i="15"/>
  <c r="E23" i="15"/>
  <c r="G18" i="15"/>
  <c r="I26" i="15"/>
  <c r="S21" i="15"/>
  <c r="S26" i="15"/>
  <c r="E26" i="15"/>
  <c r="O22" i="15"/>
  <c r="S28" i="15"/>
  <c r="K28" i="15"/>
  <c r="K31" i="15" s="1"/>
  <c r="E51" i="15" s="1"/>
  <c r="E28" i="15"/>
  <c r="M26" i="15"/>
  <c r="M28" i="15"/>
  <c r="G30" i="15"/>
  <c r="M24" i="15"/>
  <c r="M31" i="15" s="1"/>
  <c r="F51" i="15" s="1"/>
  <c r="K19" i="15"/>
  <c r="I29" i="15"/>
  <c r="I31" i="15" s="1"/>
  <c r="D51" i="15" s="1"/>
  <c r="G21" i="15"/>
  <c r="E21" i="15"/>
  <c r="E31" i="15" s="1"/>
  <c r="B51" i="15" s="1"/>
  <c r="I19" i="15"/>
  <c r="G22" i="15"/>
  <c r="Q25" i="15"/>
  <c r="Q31" i="15" s="1"/>
  <c r="H51" i="15" s="1"/>
  <c r="G31" i="15"/>
  <c r="C51" i="15" s="1"/>
  <c r="O31" i="15"/>
  <c r="G51" i="15" s="1"/>
  <c r="S31" i="15" l="1"/>
  <c r="I51" i="15" s="1"/>
  <c r="D5" i="7"/>
  <c r="D6" i="7"/>
  <c r="D7" i="7"/>
  <c r="D8" i="7"/>
  <c r="D9" i="7"/>
  <c r="D4" i="7"/>
  <c r="D12" i="1" l="1"/>
  <c r="C12" i="1"/>
  <c r="B12" i="1"/>
  <c r="F11" i="1"/>
  <c r="E11" i="1"/>
  <c r="F10" i="1"/>
  <c r="E10" i="1"/>
  <c r="F9" i="1"/>
  <c r="E9" i="1"/>
  <c r="F8" i="1"/>
  <c r="E8" i="1"/>
  <c r="F7" i="1"/>
  <c r="E7" i="1"/>
  <c r="F6" i="1"/>
  <c r="E6" i="1"/>
  <c r="F5" i="1"/>
  <c r="E5" i="1"/>
  <c r="F4" i="1"/>
  <c r="E4" i="1"/>
  <c r="E12" i="1" s="1"/>
  <c r="H49" i="14" l="1"/>
  <c r="H49" i="11"/>
  <c r="C39" i="14"/>
  <c r="C39" i="11"/>
  <c r="C39" i="10"/>
  <c r="D35" i="14"/>
  <c r="E35" i="14"/>
  <c r="F35" i="14"/>
  <c r="G35" i="14"/>
  <c r="H35" i="14"/>
  <c r="I35" i="14"/>
  <c r="J35" i="14"/>
  <c r="C35" i="14"/>
  <c r="O36" i="14"/>
  <c r="P36" i="14"/>
  <c r="Q36" i="14"/>
  <c r="R36" i="14"/>
  <c r="S36" i="14"/>
  <c r="T36" i="14"/>
  <c r="U36" i="14"/>
  <c r="N36" i="14"/>
  <c r="O35" i="14"/>
  <c r="P35" i="14"/>
  <c r="Q35" i="14"/>
  <c r="R35" i="14"/>
  <c r="S35" i="14"/>
  <c r="T35" i="14"/>
  <c r="U35" i="14"/>
  <c r="N35" i="14"/>
  <c r="C38" i="14" s="1"/>
  <c r="O36" i="11"/>
  <c r="P36" i="11"/>
  <c r="Q36" i="11"/>
  <c r="R36" i="11"/>
  <c r="S36" i="11"/>
  <c r="T36" i="11"/>
  <c r="U36" i="11"/>
  <c r="N36" i="11"/>
  <c r="O35" i="11"/>
  <c r="P35" i="11"/>
  <c r="Q35" i="11"/>
  <c r="R35" i="11"/>
  <c r="S35" i="11"/>
  <c r="T35" i="11"/>
  <c r="U35" i="11"/>
  <c r="N35" i="11"/>
  <c r="D35" i="11"/>
  <c r="E35" i="11"/>
  <c r="F35" i="11"/>
  <c r="G35" i="11"/>
  <c r="H35" i="11"/>
  <c r="I35" i="11"/>
  <c r="J35" i="11"/>
  <c r="C35" i="11"/>
  <c r="V34" i="14"/>
  <c r="V33" i="14"/>
  <c r="V32" i="14"/>
  <c r="V31" i="14"/>
  <c r="V30" i="14"/>
  <c r="V29" i="14"/>
  <c r="V28" i="14"/>
  <c r="V27" i="14"/>
  <c r="V26" i="14"/>
  <c r="V25" i="14"/>
  <c r="V24" i="14"/>
  <c r="V23" i="14"/>
  <c r="V22" i="14"/>
  <c r="V21" i="14"/>
  <c r="V20" i="14"/>
  <c r="V19" i="14"/>
  <c r="V18" i="14"/>
  <c r="V17" i="14"/>
  <c r="V16" i="14"/>
  <c r="V15" i="14"/>
  <c r="V14" i="14"/>
  <c r="V13" i="14"/>
  <c r="V12" i="14"/>
  <c r="V11" i="14"/>
  <c r="V10" i="14"/>
  <c r="V9" i="14"/>
  <c r="V8" i="14"/>
  <c r="V7" i="14"/>
  <c r="V6" i="14"/>
  <c r="V5" i="14"/>
  <c r="V34" i="11"/>
  <c r="V33" i="11"/>
  <c r="V32" i="11"/>
  <c r="V31" i="11"/>
  <c r="V30" i="11"/>
  <c r="V29" i="11"/>
  <c r="V28" i="11"/>
  <c r="V27" i="11"/>
  <c r="V26" i="11"/>
  <c r="V25" i="11"/>
  <c r="V24" i="11"/>
  <c r="V23" i="11"/>
  <c r="V22" i="11"/>
  <c r="V21" i="11"/>
  <c r="V20" i="11"/>
  <c r="V19" i="11"/>
  <c r="V18" i="11"/>
  <c r="V17" i="11"/>
  <c r="V16" i="11"/>
  <c r="V15" i="11"/>
  <c r="V14" i="11"/>
  <c r="V13" i="11"/>
  <c r="V12" i="11"/>
  <c r="V11" i="11"/>
  <c r="V10" i="11"/>
  <c r="V9" i="11"/>
  <c r="V8" i="11"/>
  <c r="V7" i="11"/>
  <c r="V6" i="11"/>
  <c r="V5" i="11"/>
  <c r="D35" i="10"/>
  <c r="E35" i="10"/>
  <c r="F35" i="10"/>
  <c r="G35" i="10"/>
  <c r="H35" i="10"/>
  <c r="I35" i="10"/>
  <c r="J35" i="10"/>
  <c r="C35" i="10"/>
  <c r="U36" i="10"/>
  <c r="T36" i="10"/>
  <c r="S36" i="10"/>
  <c r="R36" i="10"/>
  <c r="Q36" i="10"/>
  <c r="P36" i="10"/>
  <c r="O36" i="10"/>
  <c r="N36" i="10"/>
  <c r="U35" i="10"/>
  <c r="T35" i="10"/>
  <c r="S35" i="10"/>
  <c r="R35" i="10"/>
  <c r="Q35" i="10"/>
  <c r="P35" i="10"/>
  <c r="O35" i="10"/>
  <c r="N35" i="10"/>
  <c r="V34" i="10"/>
  <c r="V33" i="10"/>
  <c r="V32" i="10"/>
  <c r="V31" i="10"/>
  <c r="V30" i="10"/>
  <c r="V29" i="10"/>
  <c r="V28" i="10"/>
  <c r="V27" i="10"/>
  <c r="V26" i="10"/>
  <c r="V25" i="10"/>
  <c r="V24" i="10"/>
  <c r="V23" i="10"/>
  <c r="V22" i="10"/>
  <c r="V21" i="10"/>
  <c r="V20" i="10"/>
  <c r="V19" i="10"/>
  <c r="V18" i="10"/>
  <c r="V17" i="10"/>
  <c r="V16" i="10"/>
  <c r="V15" i="10"/>
  <c r="V14" i="10"/>
  <c r="V13" i="10"/>
  <c r="V12" i="10"/>
  <c r="V11" i="10"/>
  <c r="V10" i="10"/>
  <c r="V9" i="10"/>
  <c r="V8" i="10"/>
  <c r="V7" i="10"/>
  <c r="V6" i="10"/>
  <c r="V5" i="10"/>
  <c r="I42" i="7"/>
  <c r="I41" i="7"/>
  <c r="I40" i="7"/>
  <c r="I39" i="7"/>
  <c r="I38" i="7"/>
  <c r="I37" i="7"/>
  <c r="I36" i="7"/>
  <c r="G22" i="7"/>
  <c r="G23" i="7"/>
  <c r="G24" i="7"/>
  <c r="G25" i="7"/>
  <c r="G26" i="7"/>
  <c r="G27" i="7"/>
  <c r="G28" i="7"/>
  <c r="G21" i="7"/>
  <c r="D29" i="7"/>
  <c r="E29" i="7"/>
  <c r="C29" i="7"/>
  <c r="F22" i="7"/>
  <c r="M23" i="7" s="1"/>
  <c r="F23" i="7"/>
  <c r="N23" i="7" s="1"/>
  <c r="F24" i="7"/>
  <c r="O23" i="7" s="1"/>
  <c r="P23" i="7" s="1"/>
  <c r="Q23" i="7" s="1"/>
  <c r="F25" i="7"/>
  <c r="L24" i="7" s="1"/>
  <c r="F26" i="7"/>
  <c r="M24" i="7" s="1"/>
  <c r="F27" i="7"/>
  <c r="N24" i="7" s="1"/>
  <c r="F28" i="7"/>
  <c r="O24" i="7" s="1"/>
  <c r="P24" i="7" s="1"/>
  <c r="F21" i="7"/>
  <c r="C39" i="9"/>
  <c r="O36" i="9"/>
  <c r="P36" i="9"/>
  <c r="Q36" i="9"/>
  <c r="R36" i="9"/>
  <c r="S36" i="9"/>
  <c r="T36" i="9"/>
  <c r="U36" i="9"/>
  <c r="N36" i="9"/>
  <c r="O35" i="9"/>
  <c r="P35" i="9"/>
  <c r="Q35" i="9"/>
  <c r="R35" i="9"/>
  <c r="S35" i="9"/>
  <c r="T35" i="9"/>
  <c r="U35" i="9"/>
  <c r="N35" i="9"/>
  <c r="D35" i="9"/>
  <c r="E35" i="9"/>
  <c r="F35" i="9"/>
  <c r="G35" i="9"/>
  <c r="H35" i="9"/>
  <c r="I35" i="9"/>
  <c r="J35" i="9"/>
  <c r="C35" i="9"/>
  <c r="J25" i="5"/>
  <c r="I25" i="5"/>
  <c r="I24" i="5"/>
  <c r="I23" i="5"/>
  <c r="I22" i="5"/>
  <c r="I21" i="5"/>
  <c r="I20" i="5"/>
  <c r="I19" i="5"/>
  <c r="D13" i="5"/>
  <c r="E13" i="5"/>
  <c r="C13" i="5"/>
  <c r="V6" i="9"/>
  <c r="V7" i="9"/>
  <c r="V8" i="9"/>
  <c r="V9" i="9"/>
  <c r="V10" i="9"/>
  <c r="V11" i="9"/>
  <c r="V12" i="9"/>
  <c r="V13" i="9"/>
  <c r="V14" i="9"/>
  <c r="V15" i="9"/>
  <c r="V16" i="9"/>
  <c r="V17" i="9"/>
  <c r="V18" i="9"/>
  <c r="V19" i="9"/>
  <c r="V20" i="9"/>
  <c r="V21" i="9"/>
  <c r="V22" i="9"/>
  <c r="V23" i="9"/>
  <c r="V24" i="9"/>
  <c r="V25" i="9"/>
  <c r="V26" i="9"/>
  <c r="V27" i="9"/>
  <c r="V28" i="9"/>
  <c r="V29" i="9"/>
  <c r="V30" i="9"/>
  <c r="V31" i="9"/>
  <c r="V32" i="9"/>
  <c r="V33" i="9"/>
  <c r="V34" i="9"/>
  <c r="V5" i="9"/>
  <c r="E12" i="4"/>
  <c r="D12" i="4"/>
  <c r="C12" i="4"/>
  <c r="I25" i="4"/>
  <c r="I24" i="4"/>
  <c r="I23" i="4"/>
  <c r="I22" i="4"/>
  <c r="I21" i="4"/>
  <c r="I20" i="4"/>
  <c r="I19" i="4"/>
  <c r="G11" i="4"/>
  <c r="I25" i="3"/>
  <c r="J9" i="2"/>
  <c r="K70" i="1"/>
  <c r="K42" i="1"/>
  <c r="K10" i="1"/>
  <c r="I26" i="3"/>
  <c r="I24" i="3"/>
  <c r="I23" i="3"/>
  <c r="I22" i="3"/>
  <c r="I21" i="3"/>
  <c r="I20" i="3"/>
  <c r="C38" i="9" l="1"/>
  <c r="F40" i="9"/>
  <c r="C38" i="10"/>
  <c r="C38" i="11"/>
  <c r="L23" i="7"/>
  <c r="F29" i="7"/>
  <c r="Q24" i="7"/>
  <c r="O25" i="7"/>
  <c r="O26" i="7" s="1"/>
  <c r="N25" i="7"/>
  <c r="N26" i="7" s="1"/>
  <c r="M25" i="7"/>
  <c r="M26" i="7" s="1"/>
  <c r="O42" i="11"/>
  <c r="O43" i="11"/>
  <c r="O44" i="11"/>
  <c r="O46" i="11"/>
  <c r="O45" i="11"/>
  <c r="O47" i="11"/>
  <c r="O48" i="11"/>
  <c r="O41" i="11"/>
  <c r="O48" i="14"/>
  <c r="O42" i="14"/>
  <c r="O43" i="14"/>
  <c r="O44" i="14"/>
  <c r="O45" i="14"/>
  <c r="O46" i="14"/>
  <c r="O47" i="14"/>
  <c r="O41" i="14"/>
  <c r="L25" i="7" l="1"/>
  <c r="L26" i="7" s="1"/>
  <c r="D13" i="3"/>
  <c r="E13" i="3"/>
  <c r="C13" i="3"/>
  <c r="P25" i="7" l="1"/>
  <c r="J30" i="7" s="1"/>
  <c r="J38" i="7" s="1"/>
  <c r="C12" i="2"/>
  <c r="D12" i="2"/>
  <c r="B12" i="2"/>
  <c r="F5" i="2"/>
  <c r="F6" i="2"/>
  <c r="F7" i="2"/>
  <c r="F8" i="2"/>
  <c r="F9" i="2"/>
  <c r="F10" i="2"/>
  <c r="F11" i="2"/>
  <c r="F4" i="2"/>
  <c r="E5" i="2"/>
  <c r="T5" i="2" s="1"/>
  <c r="E6" i="2"/>
  <c r="U5" i="2" s="1"/>
  <c r="E7" i="2"/>
  <c r="V5" i="2" s="1"/>
  <c r="E8" i="2"/>
  <c r="S6" i="2" s="1"/>
  <c r="E9" i="2"/>
  <c r="T6" i="2" s="1"/>
  <c r="E10" i="2"/>
  <c r="U6" i="2" s="1"/>
  <c r="E11" i="2"/>
  <c r="V6" i="2" s="1"/>
  <c r="E4" i="2"/>
  <c r="J10" i="2"/>
  <c r="J8" i="2"/>
  <c r="J7" i="2"/>
  <c r="J6" i="2"/>
  <c r="J5" i="2"/>
  <c r="J4" i="2"/>
  <c r="K71" i="1"/>
  <c r="K69" i="1"/>
  <c r="K68" i="1"/>
  <c r="K67" i="1"/>
  <c r="K66" i="1"/>
  <c r="K65" i="1"/>
  <c r="C73" i="1"/>
  <c r="D73" i="1"/>
  <c r="B73" i="1"/>
  <c r="C45" i="1"/>
  <c r="D45" i="1"/>
  <c r="B45" i="1"/>
  <c r="K43" i="1"/>
  <c r="K41" i="1"/>
  <c r="K40" i="1"/>
  <c r="K39" i="1"/>
  <c r="K38" i="1"/>
  <c r="K37" i="1"/>
  <c r="K5" i="1"/>
  <c r="K6" i="1"/>
  <c r="K9" i="1"/>
  <c r="E65" i="1"/>
  <c r="F65" i="1"/>
  <c r="E66" i="1"/>
  <c r="V68" i="1" s="1"/>
  <c r="F66" i="1"/>
  <c r="E67" i="1"/>
  <c r="W68" i="1" s="1"/>
  <c r="F67" i="1"/>
  <c r="E68" i="1"/>
  <c r="X68" i="1" s="1"/>
  <c r="F68" i="1"/>
  <c r="E69" i="1"/>
  <c r="U69" i="1" s="1"/>
  <c r="F69" i="1"/>
  <c r="G6" i="5"/>
  <c r="G7" i="5"/>
  <c r="G8" i="5"/>
  <c r="G9" i="5"/>
  <c r="G10" i="5"/>
  <c r="G11" i="5"/>
  <c r="G12" i="5"/>
  <c r="G5" i="5"/>
  <c r="F6" i="5"/>
  <c r="M7" i="5" s="1"/>
  <c r="F7" i="5"/>
  <c r="N7" i="5" s="1"/>
  <c r="F8" i="5"/>
  <c r="O7" i="5" s="1"/>
  <c r="F9" i="5"/>
  <c r="L8" i="5" s="1"/>
  <c r="F10" i="5"/>
  <c r="M8" i="5" s="1"/>
  <c r="F11" i="5"/>
  <c r="N8" i="5" s="1"/>
  <c r="F12" i="5"/>
  <c r="O8" i="5" s="1"/>
  <c r="F5" i="5"/>
  <c r="G5" i="4"/>
  <c r="G6" i="4"/>
  <c r="G7" i="4"/>
  <c r="G8" i="4"/>
  <c r="G9" i="4"/>
  <c r="G10" i="4"/>
  <c r="G4" i="4"/>
  <c r="F5" i="4"/>
  <c r="N6" i="4" s="1"/>
  <c r="F6" i="4"/>
  <c r="O6" i="4" s="1"/>
  <c r="F7" i="4"/>
  <c r="P6" i="4" s="1"/>
  <c r="F8" i="4"/>
  <c r="M7" i="4" s="1"/>
  <c r="F9" i="4"/>
  <c r="N7" i="4" s="1"/>
  <c r="F10" i="4"/>
  <c r="O7" i="4" s="1"/>
  <c r="F11" i="4"/>
  <c r="P7" i="4" s="1"/>
  <c r="F4" i="4"/>
  <c r="G6" i="3"/>
  <c r="G7" i="3"/>
  <c r="G8" i="3"/>
  <c r="G9" i="3"/>
  <c r="G10" i="3"/>
  <c r="G11" i="3"/>
  <c r="G12" i="3"/>
  <c r="G5" i="3"/>
  <c r="F6" i="3"/>
  <c r="M7" i="3" s="1"/>
  <c r="F7" i="3"/>
  <c r="N7" i="3" s="1"/>
  <c r="F8" i="3"/>
  <c r="O7" i="3" s="1"/>
  <c r="F9" i="3"/>
  <c r="L8" i="3" s="1"/>
  <c r="F10" i="3"/>
  <c r="M8" i="3" s="1"/>
  <c r="F11" i="3"/>
  <c r="N8" i="3" s="1"/>
  <c r="F12" i="3"/>
  <c r="O8" i="3" s="1"/>
  <c r="O9" i="3" s="1"/>
  <c r="O10" i="3" s="1"/>
  <c r="F5" i="3"/>
  <c r="V7" i="1"/>
  <c r="U7" i="1"/>
  <c r="W6" i="1"/>
  <c r="V6" i="1"/>
  <c r="U6" i="1"/>
  <c r="K11" i="1"/>
  <c r="K8" i="1"/>
  <c r="K7" i="1"/>
  <c r="F70" i="1"/>
  <c r="F71" i="1"/>
  <c r="F72" i="1"/>
  <c r="F38" i="1"/>
  <c r="F39" i="1"/>
  <c r="F40" i="1"/>
  <c r="F41" i="1"/>
  <c r="F42" i="1"/>
  <c r="F43" i="1"/>
  <c r="F44" i="1"/>
  <c r="F37" i="1"/>
  <c r="E70" i="1"/>
  <c r="V69" i="1" s="1"/>
  <c r="E71" i="1"/>
  <c r="W69" i="1" s="1"/>
  <c r="E72" i="1"/>
  <c r="X69" i="1" s="1"/>
  <c r="E38" i="1"/>
  <c r="V39" i="1" s="1"/>
  <c r="E39" i="1"/>
  <c r="W39" i="1" s="1"/>
  <c r="E40" i="1"/>
  <c r="X39" i="1" s="1"/>
  <c r="E41" i="1"/>
  <c r="U40" i="1" s="1"/>
  <c r="E42" i="1"/>
  <c r="V40" i="1" s="1"/>
  <c r="E43" i="1"/>
  <c r="W40" i="1" s="1"/>
  <c r="E44" i="1"/>
  <c r="X40" i="1" s="1"/>
  <c r="E37" i="1"/>
  <c r="W7" i="1"/>
  <c r="X7" i="1"/>
  <c r="X70" i="1" l="1"/>
  <c r="X71" i="1" s="1"/>
  <c r="M9" i="3"/>
  <c r="M10" i="3" s="1"/>
  <c r="M6" i="4"/>
  <c r="F12" i="4"/>
  <c r="J13" i="4" s="1"/>
  <c r="J20" i="4" s="1"/>
  <c r="Q7" i="4"/>
  <c r="R7" i="4" s="1"/>
  <c r="P8" i="4"/>
  <c r="P9" i="4" s="1"/>
  <c r="O8" i="4"/>
  <c r="O9" i="4" s="1"/>
  <c r="N8" i="4"/>
  <c r="N9" i="4" s="1"/>
  <c r="F13" i="5"/>
  <c r="L7" i="5"/>
  <c r="P8" i="5"/>
  <c r="Q8" i="5" s="1"/>
  <c r="O9" i="5"/>
  <c r="O10" i="5" s="1"/>
  <c r="N9" i="5"/>
  <c r="N10" i="5" s="1"/>
  <c r="M9" i="5"/>
  <c r="M10" i="5" s="1"/>
  <c r="S5" i="2"/>
  <c r="E12" i="2"/>
  <c r="W6" i="2"/>
  <c r="X6" i="2" s="1"/>
  <c r="V7" i="2"/>
  <c r="V8" i="2" s="1"/>
  <c r="U7" i="2"/>
  <c r="U8" i="2" s="1"/>
  <c r="T7" i="2"/>
  <c r="T8" i="2" s="1"/>
  <c r="J42" i="7"/>
  <c r="J37" i="7"/>
  <c r="K37" i="7" s="1"/>
  <c r="J36" i="7"/>
  <c r="K36" i="7" s="1"/>
  <c r="J39" i="7"/>
  <c r="K39" i="7" s="1"/>
  <c r="X6" i="1"/>
  <c r="Y6" i="1" s="1"/>
  <c r="Z6" i="1" s="1"/>
  <c r="U39" i="1"/>
  <c r="E45" i="1"/>
  <c r="Y40" i="1"/>
  <c r="Z40" i="1" s="1"/>
  <c r="X41" i="1"/>
  <c r="X42" i="1" s="1"/>
  <c r="W41" i="1"/>
  <c r="W42" i="1" s="1"/>
  <c r="V41" i="1"/>
  <c r="V42" i="1" s="1"/>
  <c r="U8" i="1"/>
  <c r="U9" i="1" s="1"/>
  <c r="V8" i="1"/>
  <c r="V9" i="1" s="1"/>
  <c r="W8" i="1"/>
  <c r="W9" i="1" s="1"/>
  <c r="Y7" i="1"/>
  <c r="Z7" i="1" s="1"/>
  <c r="Y69" i="1"/>
  <c r="Z69" i="1" s="1"/>
  <c r="W70" i="1"/>
  <c r="W71" i="1" s="1"/>
  <c r="V70" i="1"/>
  <c r="V71" i="1" s="1"/>
  <c r="U68" i="1"/>
  <c r="E73" i="1"/>
  <c r="P8" i="3"/>
  <c r="Q8" i="3" s="1"/>
  <c r="N9" i="3"/>
  <c r="N10" i="3" s="1"/>
  <c r="L7" i="3"/>
  <c r="F13" i="3"/>
  <c r="J40" i="7" l="1"/>
  <c r="K40" i="7" s="1"/>
  <c r="K38" i="7"/>
  <c r="J41" i="7"/>
  <c r="K41" i="7" s="1"/>
  <c r="P30" i="7" s="1"/>
  <c r="S7" i="2"/>
  <c r="S8" i="2" s="1"/>
  <c r="W5" i="2"/>
  <c r="X5" i="2" s="1"/>
  <c r="P7" i="5"/>
  <c r="Q7" i="5" s="1"/>
  <c r="L9" i="5"/>
  <c r="L10" i="5" s="1"/>
  <c r="K20" i="4"/>
  <c r="J25" i="4"/>
  <c r="J19" i="4"/>
  <c r="K19" i="4" s="1"/>
  <c r="Q6" i="4"/>
  <c r="R6" i="4" s="1"/>
  <c r="M8" i="4"/>
  <c r="M9" i="4" s="1"/>
  <c r="U70" i="1"/>
  <c r="U71" i="1" s="1"/>
  <c r="Y68" i="1"/>
  <c r="Z68" i="1" s="1"/>
  <c r="Y8" i="1"/>
  <c r="J13" i="1" s="1"/>
  <c r="Y39" i="1"/>
  <c r="Z39" i="1" s="1"/>
  <c r="U41" i="1"/>
  <c r="U42" i="1" s="1"/>
  <c r="X8" i="1"/>
  <c r="X9" i="1" s="1"/>
  <c r="L9" i="3"/>
  <c r="L10" i="3" s="1"/>
  <c r="P7" i="3"/>
  <c r="Q7" i="3" s="1"/>
  <c r="R30" i="7" l="1"/>
  <c r="J21" i="4"/>
  <c r="K21" i="4" s="1"/>
  <c r="Q8" i="4"/>
  <c r="J22" i="4"/>
  <c r="K22" i="4" s="1"/>
  <c r="J24" i="4"/>
  <c r="K24" i="4" s="1"/>
  <c r="P9" i="5"/>
  <c r="J13" i="5" s="1"/>
  <c r="W7" i="2"/>
  <c r="J13" i="2" s="1"/>
  <c r="K7" i="2" s="1"/>
  <c r="L7" i="2" s="1"/>
  <c r="L39" i="7"/>
  <c r="O39" i="7" s="1"/>
  <c r="L36" i="7"/>
  <c r="O36" i="7" s="1"/>
  <c r="L37" i="7"/>
  <c r="O37" i="7" s="1"/>
  <c r="L38" i="7"/>
  <c r="O38" i="7" s="1"/>
  <c r="L40" i="7"/>
  <c r="O40" i="7" s="1"/>
  <c r="Y41" i="1"/>
  <c r="J46" i="1" s="1"/>
  <c r="L39" i="1" s="1"/>
  <c r="M39" i="1" s="1"/>
  <c r="Y70" i="1"/>
  <c r="L5" i="1"/>
  <c r="M5" i="1" s="1"/>
  <c r="L11" i="1"/>
  <c r="L6" i="1"/>
  <c r="L7" i="1"/>
  <c r="M7" i="1" s="1"/>
  <c r="L8" i="1"/>
  <c r="M8" i="1" s="1"/>
  <c r="P9" i="3"/>
  <c r="J14" i="3" s="1"/>
  <c r="X38" i="7" l="1"/>
  <c r="X39" i="7"/>
  <c r="X37" i="7"/>
  <c r="X36" i="7"/>
  <c r="L20" i="4"/>
  <c r="O20" i="4" s="1"/>
  <c r="Q13" i="4"/>
  <c r="S13" i="4" s="1"/>
  <c r="K62" i="1"/>
  <c r="L71" i="1" s="1"/>
  <c r="J23" i="4"/>
  <c r="K23" i="4" s="1"/>
  <c r="L23" i="4" s="1"/>
  <c r="O23" i="4" s="1"/>
  <c r="K10" i="2"/>
  <c r="K5" i="2"/>
  <c r="K4" i="2"/>
  <c r="L4" i="2" s="1"/>
  <c r="K6" i="2"/>
  <c r="L6" i="2" s="1"/>
  <c r="J19" i="5"/>
  <c r="J20" i="5"/>
  <c r="J22" i="5"/>
  <c r="K22" i="5" s="1"/>
  <c r="J21" i="5"/>
  <c r="K21" i="5" s="1"/>
  <c r="L19" i="4"/>
  <c r="O19" i="4" s="1"/>
  <c r="L21" i="4"/>
  <c r="O21" i="4" s="1"/>
  <c r="L22" i="4"/>
  <c r="O22" i="4" s="1"/>
  <c r="L67" i="1"/>
  <c r="M67" i="1" s="1"/>
  <c r="L43" i="1"/>
  <c r="L38" i="1"/>
  <c r="L37" i="1"/>
  <c r="M37" i="1" s="1"/>
  <c r="L40" i="1"/>
  <c r="M40" i="1" s="1"/>
  <c r="M6" i="1"/>
  <c r="L9" i="1"/>
  <c r="M9" i="1" s="1"/>
  <c r="L10" i="1"/>
  <c r="M10" i="1" s="1"/>
  <c r="J26" i="3"/>
  <c r="J20" i="3"/>
  <c r="K20" i="3" s="1"/>
  <c r="J21" i="3"/>
  <c r="J22" i="3"/>
  <c r="K22" i="3" s="1"/>
  <c r="J23" i="3"/>
  <c r="K23" i="3" s="1"/>
  <c r="N17" i="1" l="1"/>
  <c r="L17" i="1"/>
  <c r="W21" i="4"/>
  <c r="W22" i="4"/>
  <c r="W23" i="4"/>
  <c r="L65" i="1"/>
  <c r="M65" i="1" s="1"/>
  <c r="L68" i="1"/>
  <c r="M68" i="1" s="1"/>
  <c r="L66" i="1"/>
  <c r="L70" i="1" s="1"/>
  <c r="M70" i="1" s="1"/>
  <c r="N5" i="1"/>
  <c r="Q5" i="1" s="1"/>
  <c r="J23" i="5"/>
  <c r="K23" i="5" s="1"/>
  <c r="K20" i="5"/>
  <c r="K19" i="5"/>
  <c r="J24" i="5"/>
  <c r="K24" i="5" s="1"/>
  <c r="L5" i="2"/>
  <c r="K8" i="2"/>
  <c r="L8" i="2" s="1"/>
  <c r="K9" i="2"/>
  <c r="L9" i="2" s="1"/>
  <c r="M38" i="1"/>
  <c r="L41" i="1"/>
  <c r="M41" i="1" s="1"/>
  <c r="L42" i="1"/>
  <c r="M42" i="1" s="1"/>
  <c r="M47" i="1" s="1"/>
  <c r="M66" i="1"/>
  <c r="L69" i="1"/>
  <c r="M69" i="1" s="1"/>
  <c r="N8" i="1"/>
  <c r="Q8" i="1" s="1"/>
  <c r="N7" i="1"/>
  <c r="Q7" i="1" s="1"/>
  <c r="N9" i="1"/>
  <c r="Q9" i="1" s="1"/>
  <c r="N6" i="1"/>
  <c r="Q6" i="1" s="1"/>
  <c r="K21" i="3"/>
  <c r="J24" i="3"/>
  <c r="K24" i="3" s="1"/>
  <c r="J25" i="3"/>
  <c r="K25" i="3" s="1"/>
  <c r="Q15" i="3" l="1"/>
  <c r="S15" i="3" s="1"/>
  <c r="R27" i="3" s="1"/>
  <c r="K17" i="2"/>
  <c r="M17" i="2" s="1"/>
  <c r="K28" i="1"/>
  <c r="M24" i="1"/>
  <c r="M20" i="1"/>
  <c r="M21" i="1"/>
  <c r="M25" i="1"/>
  <c r="M22" i="1"/>
  <c r="M26" i="1"/>
  <c r="M23" i="1"/>
  <c r="M27" i="1"/>
  <c r="O47" i="1"/>
  <c r="M7" i="2"/>
  <c r="P7" i="2" s="1"/>
  <c r="M6" i="2"/>
  <c r="P6" i="2" s="1"/>
  <c r="M4" i="2"/>
  <c r="P4" i="2" s="1"/>
  <c r="M8" i="2"/>
  <c r="P8" i="2" s="1"/>
  <c r="M5" i="2"/>
  <c r="P5" i="2" s="1"/>
  <c r="L21" i="5"/>
  <c r="O21" i="5" s="1"/>
  <c r="L22" i="5"/>
  <c r="O22" i="5" s="1"/>
  <c r="L19" i="5"/>
  <c r="O19" i="5" s="1"/>
  <c r="L20" i="5"/>
  <c r="O20" i="5" s="1"/>
  <c r="L23" i="5"/>
  <c r="O23" i="5" s="1"/>
  <c r="N68" i="1"/>
  <c r="Q68" i="1" s="1"/>
  <c r="N67" i="1"/>
  <c r="Q67" i="1" s="1"/>
  <c r="N65" i="1"/>
  <c r="Q65" i="1" s="1"/>
  <c r="N69" i="1"/>
  <c r="Q69" i="1" s="1"/>
  <c r="N66" i="1"/>
  <c r="Q66" i="1" s="1"/>
  <c r="N39" i="1"/>
  <c r="Q39" i="1" s="1"/>
  <c r="N40" i="1"/>
  <c r="Q40" i="1" s="1"/>
  <c r="N37" i="1"/>
  <c r="Q37" i="1" s="1"/>
  <c r="N41" i="1"/>
  <c r="Q41" i="1" s="1"/>
  <c r="N38" i="1"/>
  <c r="Q38" i="1" s="1"/>
  <c r="L23" i="3"/>
  <c r="O23" i="3" s="1"/>
  <c r="L22" i="3"/>
  <c r="O22" i="3" s="1"/>
  <c r="L20" i="3"/>
  <c r="O20" i="3" s="1"/>
  <c r="L24" i="3"/>
  <c r="O24" i="3" s="1"/>
  <c r="L21" i="3"/>
  <c r="O21" i="3" s="1"/>
  <c r="R19" i="2" l="1"/>
  <c r="R23" i="2"/>
  <c r="R22" i="2"/>
  <c r="R20" i="2"/>
  <c r="R16" i="2"/>
  <c r="R17" i="2"/>
  <c r="R21" i="2"/>
  <c r="P24" i="2"/>
  <c r="R18" i="2"/>
</calcChain>
</file>

<file path=xl/sharedStrings.xml><?xml version="1.0" encoding="utf-8"?>
<sst xmlns="http://schemas.openxmlformats.org/spreadsheetml/2006/main" count="977" uniqueCount="193">
  <si>
    <t>lightness</t>
  </si>
  <si>
    <t>Perlakuan</t>
  </si>
  <si>
    <t>ulangan 1</t>
  </si>
  <si>
    <t>ulangan 3</t>
  </si>
  <si>
    <t>ulangan 2</t>
  </si>
  <si>
    <t>total</t>
  </si>
  <si>
    <t>Rerata</t>
  </si>
  <si>
    <t>Total</t>
  </si>
  <si>
    <t>Y1M1</t>
  </si>
  <si>
    <t>Y1M2</t>
  </si>
  <si>
    <t>Y1M3</t>
  </si>
  <si>
    <t>Y1M4</t>
  </si>
  <si>
    <t>Y2M1</t>
  </si>
  <si>
    <t>Y2M2</t>
  </si>
  <si>
    <t>Y2M3</t>
  </si>
  <si>
    <t>Y2M4</t>
  </si>
  <si>
    <t>rerata</t>
  </si>
  <si>
    <t>Yellowness</t>
  </si>
  <si>
    <t>Ulangan 1</t>
  </si>
  <si>
    <t>Ulangan 2</t>
  </si>
  <si>
    <t>Ulangan 3</t>
  </si>
  <si>
    <t>TABEL ANALISA RAGAM</t>
  </si>
  <si>
    <t>SK</t>
  </si>
  <si>
    <t>JK</t>
  </si>
  <si>
    <t>KT</t>
  </si>
  <si>
    <t>F HIT</t>
  </si>
  <si>
    <t>F 0,01</t>
  </si>
  <si>
    <t>Kelompok</t>
  </si>
  <si>
    <t>Y</t>
  </si>
  <si>
    <t>M</t>
  </si>
  <si>
    <t>YXM</t>
  </si>
  <si>
    <t>Galat</t>
  </si>
  <si>
    <t>db</t>
  </si>
  <si>
    <t>U-1</t>
  </si>
  <si>
    <t>P-1</t>
  </si>
  <si>
    <t>(Y-1)*(M-1)</t>
  </si>
  <si>
    <t>Y*M*U</t>
  </si>
  <si>
    <t>FK</t>
  </si>
  <si>
    <t>tabel 2 arah</t>
  </si>
  <si>
    <t>M1</t>
  </si>
  <si>
    <t>M2</t>
  </si>
  <si>
    <t>M3</t>
  </si>
  <si>
    <t>M4</t>
  </si>
  <si>
    <t>Y1</t>
  </si>
  <si>
    <t>Y2</t>
  </si>
  <si>
    <t>F 0,05</t>
  </si>
  <si>
    <t>KET</t>
  </si>
  <si>
    <t>perlakuan</t>
  </si>
  <si>
    <t>Tabel 2 arah</t>
  </si>
  <si>
    <t>TABEL 2 ARAH</t>
  </si>
  <si>
    <t xml:space="preserve">Total </t>
  </si>
  <si>
    <t>DB</t>
  </si>
  <si>
    <t>TABEL ANALIS RAGAM</t>
  </si>
  <si>
    <t>konsentrasi</t>
  </si>
  <si>
    <t>absorbansi</t>
  </si>
  <si>
    <t>abs sampel-abs blanko</t>
  </si>
  <si>
    <t>Panelis</t>
  </si>
  <si>
    <t>YIM1</t>
  </si>
  <si>
    <t>YIM2</t>
  </si>
  <si>
    <t>YIM3</t>
  </si>
  <si>
    <t>YIM4</t>
  </si>
  <si>
    <t>rata-rata</t>
  </si>
  <si>
    <t xml:space="preserve">rata </t>
  </si>
  <si>
    <t>T</t>
  </si>
  <si>
    <t>X2</t>
  </si>
  <si>
    <t>T&lt;X2</t>
  </si>
  <si>
    <t xml:space="preserve">H0 ditolak </t>
  </si>
  <si>
    <t>Total ranking</t>
  </si>
  <si>
    <t>Y1M1 (Starter 3% : ekstrak buah melon 5%</t>
  </si>
  <si>
    <t>Y1M2 (Starter 3% : ekstrak buah melon 10%</t>
  </si>
  <si>
    <t>Y1M3 (Starter 3% : ekstrak buah melon 15%</t>
  </si>
  <si>
    <t>Y1M4 (Starter 3% : ekstrak buah melon 20%</t>
  </si>
  <si>
    <t>Y2M1 (Starter 5% : ekstrak buah melon 5%</t>
  </si>
  <si>
    <t>Y2M1 (Starter 5% : ekstrak buah melon 10%</t>
  </si>
  <si>
    <t>Y2M1 (Starter 5% : ekstrak buah melon 15%</t>
  </si>
  <si>
    <t>Y2M1 (Starter 5% : ekstrak buah melon 20%</t>
  </si>
  <si>
    <t>Titik kritis</t>
  </si>
  <si>
    <t>tn</t>
  </si>
  <si>
    <t>akar KTG/r</t>
  </si>
  <si>
    <t>BNJ Tabel</t>
  </si>
  <si>
    <t>BNJ Hit</t>
  </si>
  <si>
    <t>BNJ</t>
  </si>
  <si>
    <t>TN</t>
  </si>
  <si>
    <t>Rata-rata</t>
  </si>
  <si>
    <t>a</t>
  </si>
  <si>
    <t>b</t>
  </si>
  <si>
    <t>c</t>
  </si>
  <si>
    <t>d</t>
  </si>
  <si>
    <t>REDNESS</t>
  </si>
  <si>
    <t>3,5 X 10^2</t>
  </si>
  <si>
    <t>4,4 X 10^2</t>
  </si>
  <si>
    <t>4,7 X 10^4</t>
  </si>
  <si>
    <t>2,5 X 10^3</t>
  </si>
  <si>
    <t>2,6 X 10^2</t>
  </si>
  <si>
    <t>2,2 X 10^4</t>
  </si>
  <si>
    <t>4,7 X 10^2</t>
  </si>
  <si>
    <t>1,5 X 10^3</t>
  </si>
  <si>
    <t>2,3 X 10^2</t>
  </si>
  <si>
    <t>2,7 X 10^2</t>
  </si>
  <si>
    <t>2,5 X 10^4</t>
  </si>
  <si>
    <t>1,5 X 10^2</t>
  </si>
  <si>
    <t>2,4 X 10^4</t>
  </si>
  <si>
    <t>3,2 X 10^3</t>
  </si>
  <si>
    <t>1,6 X 10^2</t>
  </si>
  <si>
    <t>1,2 X 10^3</t>
  </si>
  <si>
    <t>3,0 x 10^2</t>
  </si>
  <si>
    <t>5 x 10^2</t>
  </si>
  <si>
    <t>8 x 10^2</t>
  </si>
  <si>
    <t>1,6 x 10^3</t>
  </si>
  <si>
    <t>5,9 x 10^2</t>
  </si>
  <si>
    <t>2,2 x 10^3</t>
  </si>
  <si>
    <t>1,1 x 10^3</t>
  </si>
  <si>
    <t>5,9 x 10^5</t>
  </si>
  <si>
    <t>3,4 x 10^2</t>
  </si>
  <si>
    <t>2,4 x 10^4</t>
  </si>
  <si>
    <t>1,2 x 10^3</t>
  </si>
  <si>
    <t>8,6 x 10^3</t>
  </si>
  <si>
    <t>2,6 x 10^4</t>
  </si>
  <si>
    <t>9,4 x 10^2</t>
  </si>
  <si>
    <t>8,2 x 10^3</t>
  </si>
  <si>
    <t xml:space="preserve">H0 diterima </t>
  </si>
  <si>
    <t>bc</t>
  </si>
  <si>
    <t>KESIMPULAN</t>
  </si>
  <si>
    <t>Terdapat interaksi pada perlakuan konsentrasi starter dengan konsentrasi ekstrak buah melon terhadap ph yogurt ekstrak buah melon</t>
  </si>
  <si>
    <t>Terdapat interaksi pada perlakuan konsentrasi starter dengan konsentrasi ekstrak buah melon terhadap total padatan terlarut yogurt ekstrak buah melon</t>
  </si>
  <si>
    <t>Tidak terdapat interaksi pada perlakuan konsentrasi starter dengan konsentrasi ekstrak buah melon terhadap gula reduksi yogurt ekstrak buah melon</t>
  </si>
  <si>
    <t>Tidak terdapat interaksi pada perlakuan konsentrasi starter dengan konsentrasi ekstrak buah melon terhadap total asam yogurt ekstrak buah melon</t>
  </si>
  <si>
    <t>Pada perlakuan konsentrasi starter dan konsentrasi ekstrak buah melon tidak berpengaruh nyata terhadap total asam yogurt ekstrak buah melon</t>
  </si>
  <si>
    <t>pada perlakuan konsentrasi starter berpengaruh nyata terhadap total padatan terlarut yogurt ekstrak buah melon, sedangkan pada perlakuan konsentrasi ekstrak buah melon sangat berpengaruh nyata terhadap total padatan terlarut yogurt buah melon</t>
  </si>
  <si>
    <t>Tidak terdapat interaksi pada perlakuan konsentrasi starter dengan konsentrasi ekstrak buah melon terhadap viskositas yogurt ekstrak buah melon</t>
  </si>
  <si>
    <t>hasil organoleptik aroma tidak berpengaruh nyata terhadap yogurt ekstrak buah melon</t>
  </si>
  <si>
    <t>hasil organoleptik warna tidak berpengaruh nyata terhadap yogurt ekstrak buah melon</t>
  </si>
  <si>
    <t>hasil organoleptik tekstur berpengaruh nyata terhadap yogurt ekstrak buah melon</t>
  </si>
  <si>
    <t>hasil organoleptik rasa berpengaruh nyata terhadap yogurt ekstrak buah melon</t>
  </si>
  <si>
    <t>pada perlakuan konsentrasi starter berpengaruh sangat nyata terhadap warna lightness  yogurt ekstrak buah melon, sedangkan pada perlakuan konsentrasi ekstrak buah melon sangat berpengaruh nyata terhadap warna lightness yogurt ekstrak buah melon</t>
  </si>
  <si>
    <t>pada perlakuan konsentrasi starter berpengaruh nyata terhadap viskositas yogurt ekstrak buah melon, sedangkan pada perlakuan konsentrasi ekstrak buah melon sangat berpengaruh nyata terhadap viskositas yogurt ekstrak buah melon</t>
  </si>
  <si>
    <t>Tidak terdapat interaksi pada perlakuan konsentrasi starter dengan konsentrasi ekstrak buah melon terhadap warna redness yogurt ekstrak buah melon</t>
  </si>
  <si>
    <t>Tidak terdapat interaksi pada perlakuan konsentrasi starter dengan konsentrasi ekstrak buah melon terhadap warna yellowness yogurt ekstrak buah melon</t>
  </si>
  <si>
    <t>Pada perlakuan konsentrasi starter berpengaruh tidak nyata sedangkan pada perlakuan sari buah melon berpengaruh nyata terhadap warna redness yogurt ekstrak buah melon</t>
  </si>
  <si>
    <t>BNJ tabel</t>
  </si>
  <si>
    <t>BNJ hitung</t>
  </si>
  <si>
    <t>ab</t>
  </si>
  <si>
    <t>BNJ 5%</t>
  </si>
  <si>
    <t>Pada perlakuan konsentrasi starter dan konsentrasi ekstrak buah melon berpengaruh nyata terhadap gula reduksi yogurt ekstrak buah melon</t>
  </si>
  <si>
    <t>Terdapat interaksi pada perlakuan konsentrasi starter dengan konsentrasi ekstrak buah melon terhadap warna lightness yogurt ekstrak buah melon</t>
  </si>
  <si>
    <t>pada perlakuan konsentrasi starter dan perlakuan konsentrasi sari buah melon berpengaruh tidak nyata terhadap warna yellowness yogurt ekstrak buah melon.</t>
  </si>
  <si>
    <t xml:space="preserve">pada perlakuan konsentrasi starter dan perlakuan konsentrasi sari buah melon berpengaruh sangat nyata terhadap ph yogurt ekstrak buah melon. </t>
  </si>
  <si>
    <t xml:space="preserve">perlakuan </t>
  </si>
  <si>
    <t xml:space="preserve">BNJ 5% </t>
  </si>
  <si>
    <t xml:space="preserve">tn </t>
  </si>
  <si>
    <t>Nilai Efektif</t>
  </si>
  <si>
    <t>BAL</t>
  </si>
  <si>
    <t>NE</t>
  </si>
  <si>
    <t>Viskositas</t>
  </si>
  <si>
    <t>pH</t>
  </si>
  <si>
    <t>Warna L</t>
  </si>
  <si>
    <t>Ne</t>
  </si>
  <si>
    <t>Warna a</t>
  </si>
  <si>
    <t>Warna b</t>
  </si>
  <si>
    <t xml:space="preserve">O. Aroma </t>
  </si>
  <si>
    <t>O.Warna</t>
  </si>
  <si>
    <t>O.tekstur</t>
  </si>
  <si>
    <t xml:space="preserve">O.Rasa </t>
  </si>
  <si>
    <t>gula reduksi</t>
  </si>
  <si>
    <t>TPT</t>
  </si>
  <si>
    <t>Total asam</t>
  </si>
  <si>
    <t xml:space="preserve">TPT </t>
  </si>
  <si>
    <t>Parameter</t>
  </si>
  <si>
    <t>Bobot parameter</t>
  </si>
  <si>
    <t>Bobot normal</t>
  </si>
  <si>
    <t>Nilai efektif</t>
  </si>
  <si>
    <t>Nilai hasil</t>
  </si>
  <si>
    <t>warna b</t>
  </si>
  <si>
    <t>O.Aroma</t>
  </si>
  <si>
    <t xml:space="preserve">O.Tekstur </t>
  </si>
  <si>
    <t>O.Rasa</t>
  </si>
  <si>
    <t>Gula Reduksi</t>
  </si>
  <si>
    <t xml:space="preserve">gula reduksi </t>
  </si>
  <si>
    <t>L</t>
  </si>
  <si>
    <t>viskositas</t>
  </si>
  <si>
    <t xml:space="preserve">o aroma </t>
  </si>
  <si>
    <t xml:space="preserve">total </t>
  </si>
  <si>
    <t>o. rasa</t>
  </si>
  <si>
    <t xml:space="preserve">rata-rata </t>
  </si>
  <si>
    <t xml:space="preserve">Total asam </t>
  </si>
  <si>
    <t xml:space="preserve">o. warna </t>
  </si>
  <si>
    <t xml:space="preserve">nilai pH </t>
  </si>
  <si>
    <t>o tekstur</t>
  </si>
  <si>
    <t>Gula reduksi</t>
  </si>
  <si>
    <t>Y2M2 (Starter 5% : ekstrak buah melon 10%</t>
  </si>
  <si>
    <t>Y2M3 (Starter 5% : ekstrak buah melon 15%</t>
  </si>
  <si>
    <t>Y2M4 (Starter 5% : ekstrak buah melon 20%</t>
  </si>
  <si>
    <t>x2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</si>
</sst>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 x14ac:knownFonts="1">
    <font>
      <sz val="11"/>
      <color theme="1"/>
      <name val="Calibri"/>
      <family val="2"/>
      <scheme val="minor"/>
    </font>
    <font>
      <b/>
      <sz val="11"/>
      <color theme="1"/>
      <name val="Calibri"/>
      <family val="2"/>
      <scheme val="minor"/>
    </font>
    <font>
      <sz val="12"/>
      <color rgb="FF000000"/>
      <name val="Times New Roman"/>
      <family val="1"/>
    </font>
    <font>
      <sz val="12"/>
      <color theme="1"/>
      <name val="Times New Roman"/>
      <family val="1"/>
    </font>
  </fonts>
  <fills count="15">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9" tint="0.59999389629810485"/>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5"/>
        <bgColor indexed="64"/>
      </patternFill>
    </fill>
    <fill>
      <patternFill patternType="solid">
        <fgColor rgb="FFFF0000"/>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7"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0" fillId="0" borderId="0"/>
  </cellStyleXfs>
  <cellXfs count="147">
    <xf numFmtId="0" fontId="0" fillId="0" borderId="0" xfId="0"/>
    <xf numFmtId="2" fontId="0" fillId="0" borderId="0" xfId="0" applyNumberFormat="1"/>
    <xf numFmtId="165" fontId="0" fillId="0" borderId="0" xfId="0" applyNumberFormat="1"/>
    <xf numFmtId="0" fontId="0" fillId="0" borderId="0" xfId="0" applyAlignment="1">
      <alignment horizontal="center"/>
    </xf>
    <xf numFmtId="0" fontId="1" fillId="0" borderId="0" xfId="0" applyFont="1"/>
    <xf numFmtId="0" fontId="0" fillId="0" borderId="1" xfId="0" applyBorder="1"/>
    <xf numFmtId="165" fontId="0" fillId="0" borderId="1" xfId="0" applyNumberFormat="1" applyBorder="1"/>
    <xf numFmtId="2" fontId="0" fillId="0" borderId="1" xfId="0" applyNumberFormat="1" applyBorder="1"/>
    <xf numFmtId="0" fontId="0" fillId="0" borderId="1" xfId="0" applyBorder="1" applyAlignment="1">
      <alignment horizontal="center"/>
    </xf>
    <xf numFmtId="2" fontId="0" fillId="0" borderId="1" xfId="0" applyNumberFormat="1" applyBorder="1" applyAlignment="1">
      <alignment horizontal="center"/>
    </xf>
    <xf numFmtId="0" fontId="0" fillId="0" borderId="1" xfId="0" applyBorder="1" applyAlignment="1">
      <alignment horizontal="left"/>
    </xf>
    <xf numFmtId="2" fontId="0" fillId="0" borderId="1" xfId="0" applyNumberFormat="1" applyBorder="1" applyAlignment="1">
      <alignment horizontal="left"/>
    </xf>
    <xf numFmtId="0" fontId="0" fillId="2" borderId="0" xfId="0" applyFill="1"/>
    <xf numFmtId="2" fontId="0" fillId="2" borderId="0" xfId="0" applyNumberFormat="1" applyFill="1"/>
    <xf numFmtId="0" fontId="0" fillId="0" borderId="1" xfId="0" applyBorder="1" applyAlignment="1">
      <alignment horizontal="center" vertical="center"/>
    </xf>
    <xf numFmtId="2" fontId="0" fillId="0" borderId="1" xfId="0" applyNumberFormat="1" applyBorder="1" applyAlignment="1">
      <alignment horizontal="center" vertical="center"/>
    </xf>
    <xf numFmtId="164" fontId="0" fillId="0" borderId="1" xfId="0" applyNumberFormat="1" applyBorder="1" applyAlignment="1">
      <alignment horizontal="center"/>
    </xf>
    <xf numFmtId="1" fontId="0" fillId="0" borderId="1" xfId="0" applyNumberFormat="1" applyBorder="1" applyAlignment="1">
      <alignment horizontal="center" vertical="center"/>
    </xf>
    <xf numFmtId="164" fontId="0" fillId="0" borderId="1" xfId="0" applyNumberFormat="1" applyBorder="1" applyAlignment="1">
      <alignment horizontal="center" vertical="center"/>
    </xf>
    <xf numFmtId="165" fontId="0" fillId="2" borderId="1" xfId="0" applyNumberFormat="1" applyFill="1" applyBorder="1"/>
    <xf numFmtId="2" fontId="0" fillId="2" borderId="1" xfId="0" applyNumberFormat="1" applyFill="1" applyBorder="1" applyAlignment="1">
      <alignment horizontal="center" vertical="center"/>
    </xf>
    <xf numFmtId="0" fontId="0" fillId="2" borderId="1" xfId="0" applyFill="1" applyBorder="1" applyAlignment="1">
      <alignment horizontal="center"/>
    </xf>
    <xf numFmtId="0" fontId="0" fillId="3" borderId="1" xfId="0" applyFill="1" applyBorder="1"/>
    <xf numFmtId="164" fontId="0" fillId="2" borderId="0" xfId="0" applyNumberFormat="1" applyFill="1"/>
    <xf numFmtId="0" fontId="0" fillId="2" borderId="1" xfId="0" applyFill="1" applyBorder="1" applyAlignment="1">
      <alignment horizontal="center" vertical="center"/>
    </xf>
    <xf numFmtId="0" fontId="0" fillId="3" borderId="1" xfId="0" applyFill="1" applyBorder="1" applyAlignment="1">
      <alignment horizontal="center"/>
    </xf>
    <xf numFmtId="2" fontId="0" fillId="2" borderId="1" xfId="0" applyNumberFormat="1" applyFill="1" applyBorder="1" applyAlignment="1">
      <alignment horizontal="center"/>
    </xf>
    <xf numFmtId="2" fontId="0" fillId="2" borderId="1" xfId="0" applyNumberFormat="1" applyFill="1" applyBorder="1" applyAlignment="1">
      <alignment horizontal="left"/>
    </xf>
    <xf numFmtId="2" fontId="0" fillId="2" borderId="4" xfId="0" applyNumberFormat="1" applyFill="1" applyBorder="1" applyAlignment="1">
      <alignment horizontal="center"/>
    </xf>
    <xf numFmtId="2" fontId="0" fillId="3" borderId="1" xfId="0" applyNumberFormat="1" applyFill="1" applyBorder="1" applyAlignment="1">
      <alignment horizontal="center"/>
    </xf>
    <xf numFmtId="164" fontId="0" fillId="0" borderId="0" xfId="0" applyNumberFormat="1" applyAlignment="1">
      <alignment horizontal="center"/>
    </xf>
    <xf numFmtId="0" fontId="0" fillId="6" borderId="0" xfId="0" applyFill="1"/>
    <xf numFmtId="2" fontId="0" fillId="6" borderId="0" xfId="0" applyNumberFormat="1" applyFill="1"/>
    <xf numFmtId="0" fontId="0" fillId="0" borderId="0" xfId="0" applyAlignment="1">
      <alignment wrapText="1"/>
    </xf>
    <xf numFmtId="0" fontId="0" fillId="0" borderId="0" xfId="0" applyAlignment="1">
      <alignment vertical="top" wrapText="1"/>
    </xf>
    <xf numFmtId="0" fontId="0" fillId="0" borderId="0" xfId="0" applyAlignment="1">
      <alignment vertical="center" wrapText="1"/>
    </xf>
    <xf numFmtId="0" fontId="0" fillId="7" borderId="0" xfId="0" applyFill="1"/>
    <xf numFmtId="0" fontId="0" fillId="7" borderId="0" xfId="0" applyFill="1" applyAlignment="1">
      <alignment horizontal="center"/>
    </xf>
    <xf numFmtId="0" fontId="0" fillId="8" borderId="1" xfId="0" applyFill="1" applyBorder="1" applyAlignment="1">
      <alignment horizontal="center"/>
    </xf>
    <xf numFmtId="2" fontId="0" fillId="8" borderId="1" xfId="0" applyNumberFormat="1" applyFill="1" applyBorder="1" applyAlignment="1">
      <alignment horizontal="center"/>
    </xf>
    <xf numFmtId="0" fontId="0" fillId="9" borderId="1" xfId="0" applyFill="1" applyBorder="1" applyAlignment="1">
      <alignment horizontal="center"/>
    </xf>
    <xf numFmtId="2" fontId="0" fillId="9" borderId="1" xfId="0" applyNumberFormat="1" applyFill="1" applyBorder="1"/>
    <xf numFmtId="0" fontId="0" fillId="10" borderId="1" xfId="0" applyFill="1" applyBorder="1" applyAlignment="1">
      <alignment horizontal="center" vertical="center"/>
    </xf>
    <xf numFmtId="2" fontId="0" fillId="10" borderId="1" xfId="0" applyNumberFormat="1" applyFill="1" applyBorder="1" applyAlignment="1">
      <alignment horizontal="center" vertical="center"/>
    </xf>
    <xf numFmtId="0" fontId="1" fillId="8" borderId="1" xfId="0" applyFont="1" applyFill="1" applyBorder="1" applyAlignment="1">
      <alignment horizontal="center"/>
    </xf>
    <xf numFmtId="0" fontId="1" fillId="9" borderId="1" xfId="0" applyFont="1" applyFill="1" applyBorder="1" applyAlignment="1">
      <alignment horizontal="center"/>
    </xf>
    <xf numFmtId="2" fontId="0" fillId="4" borderId="1" xfId="0" applyNumberFormat="1" applyFill="1" applyBorder="1"/>
    <xf numFmtId="164" fontId="0" fillId="10" borderId="1" xfId="0" applyNumberFormat="1" applyFill="1" applyBorder="1" applyAlignment="1">
      <alignment horizontal="center" vertical="center"/>
    </xf>
    <xf numFmtId="0" fontId="0" fillId="10" borderId="1" xfId="0" applyFill="1" applyBorder="1" applyAlignment="1">
      <alignment horizont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0" fillId="8" borderId="1" xfId="0" applyFill="1" applyBorder="1" applyAlignment="1">
      <alignment horizontal="center" vertical="center"/>
    </xf>
    <xf numFmtId="0" fontId="0" fillId="11" borderId="0" xfId="0" applyFill="1"/>
    <xf numFmtId="164" fontId="0" fillId="0" borderId="0" xfId="0" applyNumberFormat="1"/>
    <xf numFmtId="164" fontId="0" fillId="10" borderId="1" xfId="0" applyNumberFormat="1" applyFill="1" applyBorder="1"/>
    <xf numFmtId="0" fontId="0" fillId="0" borderId="0" xfId="0" applyAlignment="1">
      <alignment horizontal="left"/>
    </xf>
    <xf numFmtId="0" fontId="0" fillId="0" borderId="13" xfId="0" applyBorder="1" applyAlignment="1">
      <alignment horizontal="left"/>
    </xf>
    <xf numFmtId="2" fontId="0" fillId="8" borderId="1" xfId="0" applyNumberFormat="1" applyFill="1" applyBorder="1" applyAlignment="1">
      <alignment horizontal="center" vertical="center"/>
    </xf>
    <xf numFmtId="0" fontId="0" fillId="0" borderId="0" xfId="0" applyAlignment="1">
      <alignment horizontal="center" vertical="center"/>
    </xf>
    <xf numFmtId="0" fontId="0" fillId="9" borderId="1" xfId="0" applyFill="1" applyBorder="1" applyAlignment="1">
      <alignment horizontal="center" vertical="center"/>
    </xf>
    <xf numFmtId="2" fontId="0" fillId="9" borderId="1" xfId="0" applyNumberFormat="1" applyFill="1" applyBorder="1" applyAlignment="1">
      <alignment horizontal="center" vertical="center"/>
    </xf>
    <xf numFmtId="0" fontId="0" fillId="10" borderId="0" xfId="0" applyFill="1"/>
    <xf numFmtId="164" fontId="0" fillId="10" borderId="0" xfId="0" applyNumberFormat="1" applyFill="1"/>
    <xf numFmtId="2" fontId="0" fillId="0" borderId="0" xfId="0" applyNumberFormat="1" applyAlignment="1">
      <alignment horizontal="center"/>
    </xf>
    <xf numFmtId="0" fontId="0" fillId="12" borderId="0" xfId="0" applyFill="1" applyAlignment="1">
      <alignment horizontal="center"/>
    </xf>
    <xf numFmtId="2" fontId="0" fillId="12" borderId="0" xfId="0" applyNumberFormat="1" applyFill="1"/>
    <xf numFmtId="0" fontId="0" fillId="12" borderId="1" xfId="0" applyFill="1" applyBorder="1"/>
    <xf numFmtId="0" fontId="0" fillId="12" borderId="0" xfId="0" applyFill="1" applyAlignment="1">
      <alignment horizontal="center" vertical="center"/>
    </xf>
    <xf numFmtId="0" fontId="1" fillId="12" borderId="0" xfId="0" applyFont="1" applyFill="1" applyAlignment="1">
      <alignment horizontal="center"/>
    </xf>
    <xf numFmtId="0" fontId="1" fillId="12" borderId="0" xfId="0" applyFont="1" applyFill="1" applyAlignment="1">
      <alignment horizontal="center" vertical="center"/>
    </xf>
    <xf numFmtId="0" fontId="0" fillId="12" borderId="0" xfId="0" applyFill="1" applyAlignment="1">
      <alignment horizontal="left"/>
    </xf>
    <xf numFmtId="0" fontId="0" fillId="12" borderId="0" xfId="0" applyFill="1"/>
    <xf numFmtId="2" fontId="0" fillId="12" borderId="0" xfId="0" applyNumberFormat="1" applyFill="1" applyAlignment="1">
      <alignment horizontal="right"/>
    </xf>
    <xf numFmtId="0" fontId="0" fillId="11" borderId="0" xfId="0" applyFill="1" applyAlignment="1">
      <alignment horizontal="right"/>
    </xf>
    <xf numFmtId="2" fontId="0" fillId="9" borderId="1" xfId="0" applyNumberFormat="1" applyFill="1" applyBorder="1" applyAlignment="1">
      <alignment horizontal="center"/>
    </xf>
    <xf numFmtId="2" fontId="0" fillId="2" borderId="1" xfId="0" applyNumberFormat="1" applyFill="1" applyBorder="1"/>
    <xf numFmtId="2" fontId="0" fillId="0" borderId="0" xfId="0" applyNumberFormat="1" applyAlignment="1">
      <alignment horizontal="center" vertical="center"/>
    </xf>
    <xf numFmtId="2" fontId="1" fillId="12" borderId="0" xfId="0" applyNumberFormat="1" applyFont="1" applyFill="1" applyAlignment="1">
      <alignment horizontal="center" vertical="center"/>
    </xf>
    <xf numFmtId="2" fontId="0" fillId="12" borderId="0" xfId="0" applyNumberFormat="1" applyFill="1" applyAlignment="1">
      <alignment vertical="center"/>
    </xf>
    <xf numFmtId="164" fontId="0" fillId="12" borderId="2" xfId="0" applyNumberFormat="1" applyFill="1" applyBorder="1" applyAlignment="1">
      <alignment horizontal="center"/>
    </xf>
    <xf numFmtId="164" fontId="0" fillId="12" borderId="4" xfId="0" applyNumberFormat="1" applyFill="1" applyBorder="1" applyAlignment="1">
      <alignment horizontal="center"/>
    </xf>
    <xf numFmtId="164" fontId="0" fillId="9" borderId="1" xfId="0" applyNumberFormat="1" applyFill="1" applyBorder="1"/>
    <xf numFmtId="0" fontId="2" fillId="0" borderId="1" xfId="0" applyFont="1" applyBorder="1" applyAlignment="1">
      <alignment horizontal="center" vertical="center"/>
    </xf>
    <xf numFmtId="0" fontId="0" fillId="13" borderId="1" xfId="0" applyFill="1" applyBorder="1"/>
    <xf numFmtId="2" fontId="0" fillId="13" borderId="1" xfId="0" applyNumberFormat="1" applyFill="1" applyBorder="1"/>
    <xf numFmtId="0" fontId="2" fillId="14" borderId="1" xfId="0" applyFont="1" applyFill="1" applyBorder="1" applyAlignment="1">
      <alignment horizontal="center" vertical="center"/>
    </xf>
    <xf numFmtId="2" fontId="3" fillId="0" borderId="1" xfId="0" applyNumberFormat="1" applyFont="1" applyBorder="1" applyAlignment="1">
      <alignment horizontal="center" wrapText="1"/>
    </xf>
    <xf numFmtId="2" fontId="3" fillId="0" borderId="1" xfId="0" applyNumberFormat="1" applyFont="1" applyBorder="1" applyAlignment="1">
      <alignment horizontal="center" vertical="center" wrapText="1"/>
    </xf>
    <xf numFmtId="2" fontId="3" fillId="0" borderId="1" xfId="0" applyNumberFormat="1" applyFont="1" applyBorder="1"/>
    <xf numFmtId="2" fontId="3" fillId="5" borderId="1" xfId="0" applyNumberFormat="1" applyFont="1" applyFill="1" applyBorder="1"/>
    <xf numFmtId="0" fontId="0" fillId="0" borderId="11" xfId="0" applyBorder="1"/>
    <xf numFmtId="2" fontId="3" fillId="0" borderId="11" xfId="0" applyNumberFormat="1" applyFont="1" applyBorder="1"/>
    <xf numFmtId="0" fontId="0" fillId="0" borderId="12" xfId="0" applyBorder="1"/>
    <xf numFmtId="2" fontId="3" fillId="0" borderId="12" xfId="0" applyNumberFormat="1" applyFont="1" applyBorder="1"/>
    <xf numFmtId="0" fontId="0" fillId="0" borderId="3" xfId="0" applyBorder="1"/>
    <xf numFmtId="2" fontId="0" fillId="0" borderId="3" xfId="0" applyNumberFormat="1" applyBorder="1"/>
    <xf numFmtId="164" fontId="0" fillId="0" borderId="1" xfId="0" applyNumberFormat="1" applyBorder="1"/>
    <xf numFmtId="164" fontId="0" fillId="3" borderId="1" xfId="0" applyNumberFormat="1" applyFill="1" applyBorder="1"/>
    <xf numFmtId="164" fontId="0" fillId="3" borderId="1" xfId="0" applyNumberFormat="1" applyFill="1" applyBorder="1" applyAlignment="1">
      <alignment horizontal="center" vertical="center"/>
    </xf>
    <xf numFmtId="164" fontId="0" fillId="3" borderId="1" xfId="0" applyNumberFormat="1" applyFill="1" applyBorder="1" applyAlignment="1">
      <alignment horizontal="center"/>
    </xf>
    <xf numFmtId="0" fontId="0" fillId="12" borderId="1" xfId="0" applyFill="1" applyBorder="1" applyAlignment="1">
      <alignment horizontal="center"/>
    </xf>
    <xf numFmtId="0" fontId="0" fillId="0" borderId="14"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0" fillId="7" borderId="0" xfId="0" applyFill="1" applyAlignment="1">
      <alignment horizontal="left" vertical="top" wrapText="1"/>
    </xf>
    <xf numFmtId="0" fontId="1" fillId="8" borderId="11" xfId="0" applyFont="1" applyFill="1" applyBorder="1" applyAlignment="1">
      <alignment horizontal="center"/>
    </xf>
    <xf numFmtId="0" fontId="1" fillId="8" borderId="12" xfId="0" applyFont="1" applyFill="1" applyBorder="1" applyAlignment="1">
      <alignment horizontal="center"/>
    </xf>
    <xf numFmtId="0" fontId="0" fillId="8" borderId="11" xfId="0" applyFill="1" applyBorder="1" applyAlignment="1">
      <alignment horizontal="center" vertical="center"/>
    </xf>
    <xf numFmtId="0" fontId="0" fillId="8" borderId="12" xfId="0" applyFill="1" applyBorder="1" applyAlignment="1">
      <alignment horizontal="center" vertical="center"/>
    </xf>
    <xf numFmtId="0" fontId="0" fillId="7" borderId="0" xfId="0" applyFill="1" applyAlignment="1">
      <alignment horizontal="center" vertical="top" wrapText="1"/>
    </xf>
    <xf numFmtId="0" fontId="0" fillId="9" borderId="11" xfId="0" applyFill="1" applyBorder="1" applyAlignment="1">
      <alignment horizontal="center" vertical="center"/>
    </xf>
    <xf numFmtId="0" fontId="0" fillId="9" borderId="12" xfId="0" applyFill="1" applyBorder="1" applyAlignment="1">
      <alignment horizontal="center" vertical="center"/>
    </xf>
    <xf numFmtId="0" fontId="1" fillId="8" borderId="11" xfId="0" applyFont="1" applyFill="1" applyBorder="1" applyAlignment="1">
      <alignment horizontal="center" vertical="center"/>
    </xf>
    <xf numFmtId="0" fontId="1" fillId="8" borderId="12" xfId="0" applyFont="1" applyFill="1" applyBorder="1" applyAlignment="1">
      <alignment horizontal="center" vertical="center"/>
    </xf>
    <xf numFmtId="0" fontId="1" fillId="4" borderId="11" xfId="0" applyFont="1" applyFill="1" applyBorder="1" applyAlignment="1">
      <alignment horizontal="center"/>
    </xf>
    <xf numFmtId="0" fontId="1" fillId="4" borderId="12" xfId="0" applyFont="1" applyFill="1" applyBorder="1" applyAlignment="1">
      <alignment horizontal="center"/>
    </xf>
    <xf numFmtId="0" fontId="1" fillId="9" borderId="11" xfId="0" applyFont="1" applyFill="1" applyBorder="1" applyAlignment="1">
      <alignment horizontal="center" vertical="center"/>
    </xf>
    <xf numFmtId="0" fontId="1" fillId="9" borderId="12" xfId="0" applyFont="1" applyFill="1" applyBorder="1" applyAlignment="1">
      <alignment horizontal="center" vertic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0" fillId="7" borderId="0" xfId="0" applyFill="1" applyAlignment="1">
      <alignment horizontal="center" vertical="center" wrapText="1"/>
    </xf>
    <xf numFmtId="0" fontId="3" fillId="0" borderId="2" xfId="0" applyFont="1" applyBorder="1" applyAlignment="1">
      <alignment horizontal="center"/>
    </xf>
    <xf numFmtId="0" fontId="3" fillId="0" borderId="4" xfId="0" applyFont="1" applyBorder="1" applyAlignment="1">
      <alignment horizont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2" fontId="3" fillId="0" borderId="3" xfId="0" applyNumberFormat="1" applyFont="1" applyBorder="1" applyAlignment="1">
      <alignment horizont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2" fontId="3" fillId="0" borderId="11" xfId="0" applyNumberFormat="1" applyFont="1" applyBorder="1" applyAlignment="1">
      <alignment horizontal="center" vertical="center" wrapText="1"/>
    </xf>
    <xf numFmtId="2" fontId="3" fillId="0" borderId="12" xfId="0" applyNumberFormat="1" applyFont="1" applyBorder="1" applyAlignment="1">
      <alignment horizontal="center" vertical="center" wrapText="1"/>
    </xf>
    <xf numFmtId="2" fontId="3" fillId="0" borderId="2" xfId="0" applyNumberFormat="1" applyFont="1" applyBorder="1" applyAlignment="1">
      <alignment horizontal="center"/>
    </xf>
    <xf numFmtId="2" fontId="3" fillId="0" borderId="4" xfId="0" applyNumberFormat="1" applyFont="1" applyBorder="1" applyAlignment="1">
      <alignment horizontal="center"/>
    </xf>
    <xf numFmtId="0" fontId="3" fillId="0" borderId="1" xfId="0" applyFont="1" applyBorder="1" applyAlignment="1">
      <alignment horizontal="center"/>
    </xf>
    <xf numFmtId="2" fontId="1" fillId="12" borderId="0" xfId="0" applyNumberFormat="1" applyFont="1" applyFill="1" applyAlignment="1">
      <alignment horizontal="center"/>
    </xf>
    <xf numFmtId="2" fontId="0" fillId="0" borderId="0" xfId="0" applyNumberFormat="1" applyBorder="1"/>
    <xf numFmtId="0" fontId="2" fillId="0" borderId="3" xfId="0" applyFont="1" applyBorder="1" applyAlignment="1">
      <alignment horizontal="center" vertical="center"/>
    </xf>
    <xf numFmtId="0" fontId="3"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'gula reduksi'!$C$3</c:f>
              <c:strCache>
                <c:ptCount val="1"/>
                <c:pt idx="0">
                  <c:v>absorbansi</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1"/>
            <c:dispEq val="1"/>
            <c:trendlineLbl>
              <c:layout>
                <c:manualLayout>
                  <c:x val="-0.25209713652781757"/>
                  <c:y val="-3.0987926509186354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'gula reduksi'!$B$4:$B$9</c:f>
              <c:numCache>
                <c:formatCode>General</c:formatCode>
                <c:ptCount val="6"/>
                <c:pt idx="0">
                  <c:v>0.2</c:v>
                </c:pt>
                <c:pt idx="1">
                  <c:v>0.4</c:v>
                </c:pt>
                <c:pt idx="2">
                  <c:v>0.6</c:v>
                </c:pt>
                <c:pt idx="3">
                  <c:v>0.8</c:v>
                </c:pt>
                <c:pt idx="4">
                  <c:v>1</c:v>
                </c:pt>
                <c:pt idx="5">
                  <c:v>0</c:v>
                </c:pt>
              </c:numCache>
            </c:numRef>
          </c:xVal>
          <c:yVal>
            <c:numRef>
              <c:f>'gula reduksi'!$C$4:$C$9</c:f>
              <c:numCache>
                <c:formatCode>General</c:formatCode>
                <c:ptCount val="6"/>
                <c:pt idx="0" formatCode="0.000">
                  <c:v>5.5E-2</c:v>
                </c:pt>
                <c:pt idx="1">
                  <c:v>6.8000000000000005E-2</c:v>
                </c:pt>
                <c:pt idx="2">
                  <c:v>8.7999999999999995E-2</c:v>
                </c:pt>
                <c:pt idx="3">
                  <c:v>9.5000000000000001E-2</c:v>
                </c:pt>
                <c:pt idx="4">
                  <c:v>0.11600000000000001</c:v>
                </c:pt>
                <c:pt idx="5">
                  <c:v>3.6999999999999998E-2</c:v>
                </c:pt>
              </c:numCache>
            </c:numRef>
          </c:yVal>
          <c:smooth val="0"/>
          <c:extLst>
            <c:ext xmlns:c16="http://schemas.microsoft.com/office/drawing/2014/chart" uri="{C3380CC4-5D6E-409C-BE32-E72D297353CC}">
              <c16:uniqueId val="{00000000-2969-47CE-9208-C310B0517A83}"/>
            </c:ext>
          </c:extLst>
        </c:ser>
        <c:dLbls>
          <c:showLegendKey val="0"/>
          <c:showVal val="0"/>
          <c:showCatName val="0"/>
          <c:showSerName val="0"/>
          <c:showPercent val="0"/>
          <c:showBubbleSize val="0"/>
        </c:dLbls>
        <c:axId val="1959035055"/>
        <c:axId val="1953299903"/>
      </c:scatterChart>
      <c:valAx>
        <c:axId val="195903505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53299903"/>
        <c:crosses val="autoZero"/>
        <c:crossBetween val="midCat"/>
      </c:valAx>
      <c:valAx>
        <c:axId val="1953299903"/>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590350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457200</xdr:colOff>
      <xdr:row>3</xdr:row>
      <xdr:rowOff>85725</xdr:rowOff>
    </xdr:from>
    <xdr:to>
      <xdr:col>10</xdr:col>
      <xdr:colOff>466725</xdr:colOff>
      <xdr:row>15</xdr:row>
      <xdr:rowOff>180975</xdr:rowOff>
    </xdr:to>
    <xdr:graphicFrame macro="">
      <xdr:nvGraphicFramePr>
        <xdr:cNvPr id="3" name="Chart 2">
          <a:extLst>
            <a:ext uri="{FF2B5EF4-FFF2-40B4-BE49-F238E27FC236}">
              <a16:creationId xmlns:a16="http://schemas.microsoft.com/office/drawing/2014/main" id="{5E7545F2-1F67-A447-1624-608614C5DE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F38DB-1EA2-42B1-BA05-BC7AE95032E2}">
  <dimension ref="A1:Z84"/>
  <sheetViews>
    <sheetView topLeftCell="A6" zoomScale="70" zoomScaleNormal="70" workbookViewId="0">
      <selection activeCell="G17" sqref="G17"/>
    </sheetView>
  </sheetViews>
  <sheetFormatPr defaultRowHeight="15" x14ac:dyDescent="0.25"/>
  <cols>
    <col min="1" max="1" width="13" customWidth="1"/>
    <col min="2" max="4" width="11.140625" customWidth="1"/>
    <col min="5" max="5" width="13.140625" customWidth="1"/>
    <col min="8" max="8" width="11.85546875" customWidth="1"/>
    <col min="9" max="9" width="12.42578125" customWidth="1"/>
    <col min="10" max="11" width="11.140625" customWidth="1"/>
    <col min="12" max="12" width="14.140625" customWidth="1"/>
    <col min="13" max="13" width="11" customWidth="1"/>
    <col min="14" max="14" width="13.5703125" customWidth="1"/>
    <col min="15" max="15" width="11.28515625" customWidth="1"/>
    <col min="19" max="19" width="13.140625" customWidth="1"/>
    <col min="20" max="20" width="13.7109375" customWidth="1"/>
    <col min="21" max="21" width="10.42578125" customWidth="1"/>
    <col min="22" max="23" width="10.5703125" customWidth="1"/>
    <col min="24" max="24" width="10.42578125" customWidth="1"/>
    <col min="26" max="26" width="10.42578125" customWidth="1"/>
    <col min="29" max="29" width="12.140625" customWidth="1"/>
    <col min="30" max="30" width="12.28515625" customWidth="1"/>
  </cols>
  <sheetData>
    <row r="1" spans="1:26" x14ac:dyDescent="0.25">
      <c r="A1" t="s">
        <v>0</v>
      </c>
    </row>
    <row r="3" spans="1:26" x14ac:dyDescent="0.25">
      <c r="A3" s="5" t="s">
        <v>1</v>
      </c>
      <c r="B3" s="5" t="s">
        <v>2</v>
      </c>
      <c r="C3" s="5" t="s">
        <v>4</v>
      </c>
      <c r="D3" s="5" t="s">
        <v>3</v>
      </c>
      <c r="E3" s="5" t="s">
        <v>7</v>
      </c>
      <c r="F3" s="5" t="s">
        <v>6</v>
      </c>
      <c r="J3" s="102" t="s">
        <v>21</v>
      </c>
      <c r="K3" s="103"/>
      <c r="L3" s="103"/>
      <c r="M3" s="103"/>
      <c r="N3" s="103"/>
      <c r="O3" s="103"/>
      <c r="P3" s="103"/>
      <c r="Q3" s="104"/>
      <c r="T3" s="102" t="s">
        <v>38</v>
      </c>
      <c r="U3" s="103"/>
      <c r="V3" s="103"/>
      <c r="W3" s="103"/>
      <c r="X3" s="103"/>
      <c r="Y3" s="104"/>
    </row>
    <row r="4" spans="1:26" x14ac:dyDescent="0.25">
      <c r="A4" s="8" t="s">
        <v>8</v>
      </c>
      <c r="B4" s="9">
        <v>69.430000000000007</v>
      </c>
      <c r="C4" s="9">
        <v>69.16</v>
      </c>
      <c r="D4" s="9">
        <v>69.33</v>
      </c>
      <c r="E4" s="9">
        <f t="shared" ref="E4:E11" si="0">SUM(B4:D4)</f>
        <v>207.92000000000002</v>
      </c>
      <c r="F4" s="9">
        <f>AVERAGE(B4:D4)</f>
        <v>69.306666666666672</v>
      </c>
      <c r="J4" s="8" t="s">
        <v>22</v>
      </c>
      <c r="K4" s="8" t="s">
        <v>32</v>
      </c>
      <c r="L4" s="8" t="s">
        <v>23</v>
      </c>
      <c r="M4" s="8" t="s">
        <v>24</v>
      </c>
      <c r="N4" s="8" t="s">
        <v>25</v>
      </c>
      <c r="O4" s="8" t="s">
        <v>45</v>
      </c>
      <c r="P4" s="8" t="s">
        <v>26</v>
      </c>
      <c r="Q4" s="8" t="s">
        <v>46</v>
      </c>
      <c r="T4" s="105" t="s">
        <v>28</v>
      </c>
      <c r="U4" s="106" t="s">
        <v>29</v>
      </c>
      <c r="V4" s="106"/>
      <c r="W4" s="106"/>
      <c r="X4" s="106"/>
      <c r="Y4" s="108" t="s">
        <v>7</v>
      </c>
      <c r="Z4" s="117" t="s">
        <v>6</v>
      </c>
    </row>
    <row r="5" spans="1:26" x14ac:dyDescent="0.25">
      <c r="A5" s="8" t="s">
        <v>9</v>
      </c>
      <c r="B5" s="9">
        <v>62.14</v>
      </c>
      <c r="C5" s="9">
        <v>64.12</v>
      </c>
      <c r="D5" s="9">
        <v>63.22</v>
      </c>
      <c r="E5" s="9">
        <f t="shared" si="0"/>
        <v>189.48000000000002</v>
      </c>
      <c r="F5" s="9">
        <f t="shared" ref="F5:F11" si="1">AVERAGE(B5:D5)</f>
        <v>63.160000000000004</v>
      </c>
      <c r="I5" t="s">
        <v>33</v>
      </c>
      <c r="J5" s="10" t="s">
        <v>27</v>
      </c>
      <c r="K5" s="8">
        <f>3-1</f>
        <v>2</v>
      </c>
      <c r="L5" s="9">
        <f>SUMSQ(B12:D12)/8-J13</f>
        <v>0.81915833332459442</v>
      </c>
      <c r="M5" s="9">
        <f t="shared" ref="M5:M10" si="2">L5/K5</f>
        <v>0.40957916666229721</v>
      </c>
      <c r="N5" s="9">
        <f>M5/M10</f>
        <v>1.4121651435159315</v>
      </c>
      <c r="O5" s="8">
        <v>3.74</v>
      </c>
      <c r="P5" s="8">
        <v>6.51</v>
      </c>
      <c r="Q5" s="8" t="str">
        <f>IF(N5&lt;O5,"tn",IF(N5&lt;P5,"*","**"))</f>
        <v>tn</v>
      </c>
      <c r="T5" s="105"/>
      <c r="U5" s="8" t="s">
        <v>39</v>
      </c>
      <c r="V5" s="8" t="s">
        <v>40</v>
      </c>
      <c r="W5" s="8" t="s">
        <v>41</v>
      </c>
      <c r="X5" s="8" t="s">
        <v>42</v>
      </c>
      <c r="Y5" s="109"/>
      <c r="Z5" s="118"/>
    </row>
    <row r="6" spans="1:26" x14ac:dyDescent="0.25">
      <c r="A6" s="8" t="s">
        <v>10</v>
      </c>
      <c r="B6" s="9">
        <v>60.28</v>
      </c>
      <c r="C6" s="9">
        <v>62.04</v>
      </c>
      <c r="D6" s="9">
        <v>61.21</v>
      </c>
      <c r="E6" s="9">
        <f t="shared" si="0"/>
        <v>183.53</v>
      </c>
      <c r="F6" s="9">
        <f t="shared" si="1"/>
        <v>61.176666666666669</v>
      </c>
      <c r="I6" t="s">
        <v>34</v>
      </c>
      <c r="J6" s="10" t="s">
        <v>1</v>
      </c>
      <c r="K6" s="8">
        <f>8-1</f>
        <v>7</v>
      </c>
      <c r="L6" s="9">
        <f>SUMSQ(E4:E11)/3-J13</f>
        <v>470.46886666666251</v>
      </c>
      <c r="M6" s="9">
        <f t="shared" si="2"/>
        <v>67.209838095237501</v>
      </c>
      <c r="N6" s="9">
        <f>M6/M10</f>
        <v>231.72904870354191</v>
      </c>
      <c r="O6" s="8">
        <v>2.76</v>
      </c>
      <c r="P6" s="8">
        <v>4.28</v>
      </c>
      <c r="Q6" s="8" t="str">
        <f>IF(N6&lt;O6,"tn",IF(N6&lt;P6,"*","**"))</f>
        <v>**</v>
      </c>
      <c r="T6" s="8" t="s">
        <v>43</v>
      </c>
      <c r="U6" s="9">
        <f>E4</f>
        <v>207.92000000000002</v>
      </c>
      <c r="V6" s="9">
        <f>E5</f>
        <v>189.48000000000002</v>
      </c>
      <c r="W6" s="9">
        <f>E6</f>
        <v>183.53</v>
      </c>
      <c r="X6" s="9">
        <f>E7</f>
        <v>181.32999999999998</v>
      </c>
      <c r="Y6" s="39">
        <f>SUM(U6:X6)</f>
        <v>762.26</v>
      </c>
      <c r="Z6" s="46">
        <f>Y6/12</f>
        <v>63.521666666666668</v>
      </c>
    </row>
    <row r="7" spans="1:26" x14ac:dyDescent="0.25">
      <c r="A7" s="8" t="s">
        <v>11</v>
      </c>
      <c r="B7" s="9">
        <v>60.14</v>
      </c>
      <c r="C7" s="9">
        <v>61.02</v>
      </c>
      <c r="D7" s="9">
        <v>60.17</v>
      </c>
      <c r="E7" s="9">
        <f t="shared" si="0"/>
        <v>181.32999999999998</v>
      </c>
      <c r="F7" s="9">
        <f t="shared" si="1"/>
        <v>60.443333333333328</v>
      </c>
      <c r="J7" s="10" t="s">
        <v>28</v>
      </c>
      <c r="K7" s="8">
        <f>2-1</f>
        <v>1</v>
      </c>
      <c r="L7" s="9">
        <f>SUMSQ(Y6:Y7)/12-J13</f>
        <v>47.489066666661529</v>
      </c>
      <c r="M7" s="9">
        <f t="shared" si="2"/>
        <v>47.489066666661529</v>
      </c>
      <c r="N7" s="9">
        <f>M7/M10</f>
        <v>163.73490182926577</v>
      </c>
      <c r="O7" s="8">
        <v>4.5999999999999996</v>
      </c>
      <c r="P7" s="8">
        <v>8.86</v>
      </c>
      <c r="Q7" s="8" t="str">
        <f>IF(N7&lt;O7,"tn",IF(N7&lt;P7,"*","**"))</f>
        <v>**</v>
      </c>
      <c r="T7" s="8" t="s">
        <v>44</v>
      </c>
      <c r="U7" s="9">
        <f>E8</f>
        <v>215.63</v>
      </c>
      <c r="V7" s="9">
        <f>E9</f>
        <v>210.23</v>
      </c>
      <c r="W7" s="9">
        <f>E10</f>
        <v>189.64</v>
      </c>
      <c r="X7" s="9">
        <f>E11</f>
        <v>180.52</v>
      </c>
      <c r="Y7" s="39">
        <f>SUM(U7:X7)</f>
        <v>796.02</v>
      </c>
      <c r="Z7" s="46">
        <f>Y7/12</f>
        <v>66.334999999999994</v>
      </c>
    </row>
    <row r="8" spans="1:26" x14ac:dyDescent="0.25">
      <c r="A8" s="8" t="s">
        <v>12</v>
      </c>
      <c r="B8" s="9">
        <v>72.22</v>
      </c>
      <c r="C8" s="9">
        <v>71.17</v>
      </c>
      <c r="D8" s="9">
        <v>72.239999999999995</v>
      </c>
      <c r="E8" s="9">
        <f t="shared" si="0"/>
        <v>215.63</v>
      </c>
      <c r="F8" s="9">
        <f t="shared" si="1"/>
        <v>71.876666666666665</v>
      </c>
      <c r="J8" s="10" t="s">
        <v>29</v>
      </c>
      <c r="K8" s="8">
        <f>4-1</f>
        <v>3</v>
      </c>
      <c r="L8" s="9">
        <f>SUMSQ(U8:X8)/6-J13</f>
        <v>382.46973333333153</v>
      </c>
      <c r="M8" s="9">
        <f t="shared" si="2"/>
        <v>127.48991111111052</v>
      </c>
      <c r="N8" s="9">
        <f>M8/M10</f>
        <v>439.56534725189567</v>
      </c>
      <c r="O8" s="8">
        <v>3.34</v>
      </c>
      <c r="P8" s="8">
        <v>5.56</v>
      </c>
      <c r="Q8" s="8" t="str">
        <f>IF(N8&lt;O8,"tn",IF(N8&lt;P8,"*","**"))</f>
        <v>**</v>
      </c>
      <c r="T8" s="44" t="s">
        <v>5</v>
      </c>
      <c r="U8" s="39">
        <f>SUM(U6:U7)</f>
        <v>423.55</v>
      </c>
      <c r="V8" s="39">
        <f>SUM(V6:V7)</f>
        <v>399.71000000000004</v>
      </c>
      <c r="W8" s="39">
        <f>SUM(W6:W7)</f>
        <v>373.16999999999996</v>
      </c>
      <c r="X8" s="39">
        <f>SUM(X6:X7)</f>
        <v>361.85</v>
      </c>
      <c r="Y8" s="26">
        <f>SUM(Y6:Y7)</f>
        <v>1558.28</v>
      </c>
    </row>
    <row r="9" spans="1:26" x14ac:dyDescent="0.25">
      <c r="A9" s="8" t="s">
        <v>13</v>
      </c>
      <c r="B9" s="9">
        <v>70.02</v>
      </c>
      <c r="C9" s="9">
        <v>70.12</v>
      </c>
      <c r="D9" s="9">
        <v>70.09</v>
      </c>
      <c r="E9" s="9">
        <f t="shared" si="0"/>
        <v>210.23</v>
      </c>
      <c r="F9" s="9">
        <f t="shared" si="1"/>
        <v>70.076666666666668</v>
      </c>
      <c r="I9" t="s">
        <v>35</v>
      </c>
      <c r="J9" s="10" t="s">
        <v>30</v>
      </c>
      <c r="K9" s="8">
        <f>(2-1)*(4-1)</f>
        <v>3</v>
      </c>
      <c r="L9" s="9">
        <f>L6-L7-L8</f>
        <v>40.510066666669445</v>
      </c>
      <c r="M9" s="9">
        <f t="shared" si="2"/>
        <v>13.503355555556482</v>
      </c>
      <c r="N9" s="9">
        <f>M9/M10</f>
        <v>46.557465779946895</v>
      </c>
      <c r="O9" s="8">
        <v>3.34</v>
      </c>
      <c r="P9" s="8">
        <v>5.56</v>
      </c>
      <c r="Q9" s="8" t="str">
        <f>IF(N9&lt;O9,"tn",IF(N9&lt;P9,"*","**"))</f>
        <v>**</v>
      </c>
      <c r="T9" s="45" t="s">
        <v>6</v>
      </c>
      <c r="U9" s="41">
        <f>U8/6</f>
        <v>70.591666666666669</v>
      </c>
      <c r="V9" s="41">
        <f t="shared" ref="V9:X9" si="3">V8/6</f>
        <v>66.618333333333339</v>
      </c>
      <c r="W9" s="41">
        <f t="shared" si="3"/>
        <v>62.194999999999993</v>
      </c>
      <c r="X9" s="41">
        <f t="shared" si="3"/>
        <v>60.308333333333337</v>
      </c>
      <c r="Y9" s="1"/>
    </row>
    <row r="10" spans="1:26" x14ac:dyDescent="0.25">
      <c r="A10" s="8" t="s">
        <v>14</v>
      </c>
      <c r="B10" s="9">
        <v>63.15</v>
      </c>
      <c r="C10" s="9">
        <v>63.37</v>
      </c>
      <c r="D10" s="9">
        <v>63.12</v>
      </c>
      <c r="E10" s="9">
        <f t="shared" si="0"/>
        <v>189.64</v>
      </c>
      <c r="F10" s="9">
        <f t="shared" si="1"/>
        <v>63.213333333333331</v>
      </c>
      <c r="I10" t="s">
        <v>36</v>
      </c>
      <c r="J10" s="10" t="s">
        <v>31</v>
      </c>
      <c r="K10" s="8">
        <f>(8-1)*(3-1)</f>
        <v>14</v>
      </c>
      <c r="L10" s="9">
        <f>L11-L5-L6</f>
        <v>4.0605083333211951</v>
      </c>
      <c r="M10" s="9">
        <f t="shared" si="2"/>
        <v>0.29003630952294251</v>
      </c>
      <c r="N10" s="29"/>
      <c r="O10" s="25"/>
      <c r="P10" s="25"/>
      <c r="Q10" s="25"/>
      <c r="T10" s="1"/>
      <c r="U10" s="1"/>
      <c r="X10" s="1"/>
    </row>
    <row r="11" spans="1:26" x14ac:dyDescent="0.25">
      <c r="A11" s="8" t="s">
        <v>15</v>
      </c>
      <c r="B11" s="9">
        <v>60.25</v>
      </c>
      <c r="C11" s="9">
        <v>60.25</v>
      </c>
      <c r="D11" s="9">
        <v>60.02</v>
      </c>
      <c r="E11" s="9">
        <f t="shared" si="0"/>
        <v>180.52</v>
      </c>
      <c r="F11" s="9">
        <f t="shared" si="1"/>
        <v>60.173333333333339</v>
      </c>
      <c r="J11" s="10" t="s">
        <v>7</v>
      </c>
      <c r="K11" s="8">
        <f>(3*4*3)-1</f>
        <v>35</v>
      </c>
      <c r="L11" s="9">
        <f>SUMSQ(B4:D11)-J13</f>
        <v>475.3485333333083</v>
      </c>
      <c r="M11" s="25"/>
      <c r="N11" s="25"/>
      <c r="O11" s="25"/>
      <c r="P11" s="25"/>
      <c r="Q11" s="25"/>
    </row>
    <row r="12" spans="1:26" x14ac:dyDescent="0.25">
      <c r="A12" s="8" t="s">
        <v>7</v>
      </c>
      <c r="B12" s="9">
        <f>SUM(B4:B11)</f>
        <v>517.63</v>
      </c>
      <c r="C12" s="9">
        <f>SUM(C4:C11)</f>
        <v>521.25</v>
      </c>
      <c r="D12" s="9">
        <f>SUM(D4:D11)</f>
        <v>519.4</v>
      </c>
      <c r="E12" s="26">
        <f>SUM(E4:E11)</f>
        <v>1558.2799999999997</v>
      </c>
      <c r="F12" s="8"/>
      <c r="T12" s="37" t="s">
        <v>122</v>
      </c>
    </row>
    <row r="13" spans="1:26" x14ac:dyDescent="0.25">
      <c r="I13" s="12" t="s">
        <v>37</v>
      </c>
      <c r="J13" s="12">
        <f>Y8^2/(24)</f>
        <v>101176.52326666667</v>
      </c>
    </row>
    <row r="14" spans="1:26" x14ac:dyDescent="0.25">
      <c r="T14" s="107" t="s">
        <v>144</v>
      </c>
      <c r="U14" s="107"/>
      <c r="V14" s="107"/>
      <c r="W14" s="107"/>
      <c r="X14" s="107"/>
    </row>
    <row r="15" spans="1:26" x14ac:dyDescent="0.25">
      <c r="P15" s="58"/>
      <c r="T15" s="107"/>
      <c r="U15" s="107"/>
      <c r="V15" s="107"/>
      <c r="W15" s="107"/>
      <c r="X15" s="107"/>
    </row>
    <row r="16" spans="1:26" x14ac:dyDescent="0.25">
      <c r="L16" s="42" t="s">
        <v>78</v>
      </c>
      <c r="M16" s="42" t="s">
        <v>79</v>
      </c>
      <c r="N16" s="42" t="s">
        <v>80</v>
      </c>
      <c r="P16" s="1"/>
      <c r="Q16" s="1"/>
      <c r="R16" s="1"/>
      <c r="S16" s="1"/>
      <c r="T16" s="107"/>
      <c r="U16" s="107"/>
      <c r="V16" s="107"/>
      <c r="W16" s="107"/>
      <c r="X16" s="107"/>
    </row>
    <row r="17" spans="1:24" x14ac:dyDescent="0.25">
      <c r="L17" s="43">
        <f>SQRT(M10/3)</f>
        <v>0.31093209844109188</v>
      </c>
      <c r="M17" s="42">
        <v>4.99</v>
      </c>
      <c r="N17" s="43">
        <f>L17*M17</f>
        <v>1.5515511712210486</v>
      </c>
    </row>
    <row r="18" spans="1:24" x14ac:dyDescent="0.25">
      <c r="T18" s="107" t="s">
        <v>134</v>
      </c>
      <c r="U18" s="107"/>
      <c r="V18" s="107"/>
      <c r="W18" s="107"/>
      <c r="X18" s="107"/>
    </row>
    <row r="19" spans="1:24" x14ac:dyDescent="0.25">
      <c r="A19" t="s">
        <v>42</v>
      </c>
      <c r="B19" s="1">
        <v>60.308333333333337</v>
      </c>
      <c r="C19" t="s">
        <v>84</v>
      </c>
      <c r="D19" s="1">
        <f>B19+N$17</f>
        <v>61.859884504554387</v>
      </c>
      <c r="F19" t="s">
        <v>147</v>
      </c>
      <c r="J19" s="3" t="s">
        <v>1</v>
      </c>
      <c r="K19" s="3" t="s">
        <v>6</v>
      </c>
      <c r="L19" s="3"/>
      <c r="M19" s="3"/>
      <c r="N19" s="63"/>
      <c r="T19" s="107"/>
      <c r="U19" s="107"/>
      <c r="V19" s="107"/>
      <c r="W19" s="107"/>
      <c r="X19" s="107"/>
    </row>
    <row r="20" spans="1:24" x14ac:dyDescent="0.25">
      <c r="A20" t="s">
        <v>41</v>
      </c>
      <c r="B20" s="1">
        <v>62.194999999999993</v>
      </c>
      <c r="C20" t="s">
        <v>85</v>
      </c>
      <c r="D20" s="1">
        <f t="shared" ref="D20:D22" si="4">B20+N$17</f>
        <v>63.746551171221043</v>
      </c>
      <c r="F20" t="s">
        <v>43</v>
      </c>
      <c r="G20" s="1">
        <v>63.521666666666668</v>
      </c>
      <c r="H20" t="s">
        <v>84</v>
      </c>
      <c r="I20" s="1">
        <f>G20+N$17</f>
        <v>65.073217837887711</v>
      </c>
      <c r="J20" s="3" t="s">
        <v>15</v>
      </c>
      <c r="K20" s="63">
        <v>60.173333333333339</v>
      </c>
      <c r="L20" s="3" t="s">
        <v>84</v>
      </c>
      <c r="M20" s="63">
        <f>K20+N$17</f>
        <v>61.724884504554389</v>
      </c>
      <c r="N20" s="63"/>
      <c r="T20" s="107"/>
      <c r="U20" s="107"/>
      <c r="V20" s="107"/>
      <c r="W20" s="107"/>
      <c r="X20" s="107"/>
    </row>
    <row r="21" spans="1:24" x14ac:dyDescent="0.25">
      <c r="A21" t="s">
        <v>40</v>
      </c>
      <c r="B21" s="1">
        <v>66.618333333333339</v>
      </c>
      <c r="C21" t="s">
        <v>86</v>
      </c>
      <c r="D21" s="1">
        <f t="shared" si="4"/>
        <v>68.169884504554389</v>
      </c>
      <c r="F21" t="s">
        <v>44</v>
      </c>
      <c r="G21" s="1">
        <v>66.334999999999994</v>
      </c>
      <c r="H21" t="s">
        <v>85</v>
      </c>
      <c r="I21" s="1">
        <f>G21+N$17</f>
        <v>67.886551171221043</v>
      </c>
      <c r="J21" s="3" t="s">
        <v>11</v>
      </c>
      <c r="K21" s="63">
        <v>60.443333333333328</v>
      </c>
      <c r="L21" s="3" t="s">
        <v>84</v>
      </c>
      <c r="M21" s="63">
        <f t="shared" ref="M21:M27" si="5">K21+N$17</f>
        <v>61.994884504554378</v>
      </c>
      <c r="N21" s="63"/>
      <c r="P21" s="1"/>
      <c r="Q21" s="1"/>
      <c r="T21" s="107"/>
      <c r="U21" s="107"/>
      <c r="V21" s="107"/>
      <c r="W21" s="107"/>
      <c r="X21" s="107"/>
    </row>
    <row r="22" spans="1:24" x14ac:dyDescent="0.25">
      <c r="A22" t="s">
        <v>39</v>
      </c>
      <c r="B22" s="1">
        <v>70.591666666666669</v>
      </c>
      <c r="C22" t="s">
        <v>87</v>
      </c>
      <c r="D22" s="1">
        <f t="shared" si="4"/>
        <v>72.143217837887718</v>
      </c>
      <c r="F22" t="s">
        <v>142</v>
      </c>
      <c r="G22">
        <v>0.95</v>
      </c>
      <c r="J22" s="3" t="s">
        <v>10</v>
      </c>
      <c r="K22" s="63">
        <v>61.176666666666669</v>
      </c>
      <c r="L22" s="3" t="s">
        <v>84</v>
      </c>
      <c r="M22" s="63">
        <f t="shared" si="5"/>
        <v>62.728217837887719</v>
      </c>
      <c r="N22" s="63">
        <f>K23-K22</f>
        <v>1.9833333333333343</v>
      </c>
      <c r="P22" s="1"/>
      <c r="Q22" s="1"/>
      <c r="T22" s="107"/>
      <c r="U22" s="107"/>
      <c r="V22" s="107"/>
      <c r="W22" s="107"/>
      <c r="X22" s="107"/>
    </row>
    <row r="23" spans="1:24" x14ac:dyDescent="0.25">
      <c r="F23" t="s">
        <v>39</v>
      </c>
      <c r="G23" s="1">
        <v>70.591666666666669</v>
      </c>
      <c r="H23" t="s">
        <v>87</v>
      </c>
      <c r="J23" s="3" t="s">
        <v>9</v>
      </c>
      <c r="K23" s="63">
        <v>63.160000000000004</v>
      </c>
      <c r="L23" s="3" t="s">
        <v>85</v>
      </c>
      <c r="M23" s="63">
        <f t="shared" si="5"/>
        <v>64.711551171221046</v>
      </c>
      <c r="N23" s="63"/>
      <c r="P23" s="1"/>
      <c r="Q23" s="1"/>
      <c r="T23" s="107"/>
      <c r="U23" s="107"/>
      <c r="V23" s="107"/>
      <c r="W23" s="107"/>
      <c r="X23" s="107"/>
    </row>
    <row r="24" spans="1:24" x14ac:dyDescent="0.25">
      <c r="F24" t="s">
        <v>40</v>
      </c>
      <c r="G24" s="1">
        <v>66.618333333333339</v>
      </c>
      <c r="H24" t="s">
        <v>86</v>
      </c>
      <c r="J24" s="3" t="s">
        <v>14</v>
      </c>
      <c r="K24" s="63">
        <v>63.213333333333331</v>
      </c>
      <c r="L24" s="3" t="s">
        <v>85</v>
      </c>
      <c r="M24" s="63">
        <f t="shared" si="5"/>
        <v>64.764884504554374</v>
      </c>
      <c r="N24" s="63">
        <f>K25-K24</f>
        <v>6.0933333333333408</v>
      </c>
      <c r="P24" s="1"/>
      <c r="Q24" s="1"/>
    </row>
    <row r="25" spans="1:24" x14ac:dyDescent="0.25">
      <c r="F25" t="s">
        <v>41</v>
      </c>
      <c r="G25" s="1">
        <v>62.194999999999993</v>
      </c>
      <c r="H25" t="s">
        <v>85</v>
      </c>
      <c r="J25" s="3" t="s">
        <v>8</v>
      </c>
      <c r="K25" s="63">
        <v>69.306666666666672</v>
      </c>
      <c r="L25" s="3" t="s">
        <v>86</v>
      </c>
      <c r="M25" s="63">
        <f t="shared" si="5"/>
        <v>70.858217837887722</v>
      </c>
      <c r="N25" s="63"/>
      <c r="O25" s="1"/>
    </row>
    <row r="26" spans="1:24" x14ac:dyDescent="0.25">
      <c r="F26" t="s">
        <v>42</v>
      </c>
      <c r="G26" s="1">
        <v>60.308333333333337</v>
      </c>
      <c r="H26" t="s">
        <v>84</v>
      </c>
      <c r="J26" s="3" t="s">
        <v>13</v>
      </c>
      <c r="K26" s="63">
        <v>70.076666666666668</v>
      </c>
      <c r="L26" s="3" t="s">
        <v>86</v>
      </c>
      <c r="M26" s="63">
        <f t="shared" si="5"/>
        <v>71.628217837887718</v>
      </c>
      <c r="N26" s="63">
        <f>K27-K26</f>
        <v>1.7999999999999972</v>
      </c>
      <c r="O26" s="1"/>
    </row>
    <row r="27" spans="1:24" x14ac:dyDescent="0.25">
      <c r="J27" s="3" t="s">
        <v>12</v>
      </c>
      <c r="K27" s="63">
        <v>71.876666666666665</v>
      </c>
      <c r="L27" s="3" t="s">
        <v>87</v>
      </c>
      <c r="M27" s="63">
        <f t="shared" si="5"/>
        <v>73.428217837887715</v>
      </c>
      <c r="N27" s="3"/>
      <c r="Q27" s="1"/>
    </row>
    <row r="28" spans="1:24" x14ac:dyDescent="0.25">
      <c r="J28" s="64" t="s">
        <v>81</v>
      </c>
      <c r="K28" s="65">
        <f>N17</f>
        <v>1.5515511712210486</v>
      </c>
    </row>
    <row r="29" spans="1:24" x14ac:dyDescent="0.25">
      <c r="A29" s="1"/>
      <c r="B29" s="1"/>
      <c r="C29" s="1"/>
      <c r="D29" s="1"/>
    </row>
    <row r="34" spans="1:26" x14ac:dyDescent="0.25">
      <c r="A34" t="s">
        <v>88</v>
      </c>
    </row>
    <row r="36" spans="1:26" x14ac:dyDescent="0.25">
      <c r="A36" s="5" t="s">
        <v>1</v>
      </c>
      <c r="B36" s="5" t="s">
        <v>2</v>
      </c>
      <c r="C36" s="5" t="s">
        <v>4</v>
      </c>
      <c r="D36" s="5" t="s">
        <v>3</v>
      </c>
      <c r="E36" s="5" t="s">
        <v>5</v>
      </c>
      <c r="F36" s="5" t="s">
        <v>16</v>
      </c>
      <c r="J36" s="8" t="s">
        <v>22</v>
      </c>
      <c r="K36" s="8" t="s">
        <v>32</v>
      </c>
      <c r="L36" s="8" t="s">
        <v>23</v>
      </c>
      <c r="M36" s="8" t="s">
        <v>24</v>
      </c>
      <c r="N36" s="8" t="s">
        <v>25</v>
      </c>
      <c r="O36" s="8" t="s">
        <v>45</v>
      </c>
      <c r="P36" s="8" t="s">
        <v>26</v>
      </c>
      <c r="Q36" s="8" t="s">
        <v>46</v>
      </c>
      <c r="T36" s="102" t="s">
        <v>48</v>
      </c>
      <c r="U36" s="103"/>
      <c r="V36" s="103"/>
      <c r="W36" s="103"/>
      <c r="X36" s="103"/>
      <c r="Y36" s="104"/>
    </row>
    <row r="37" spans="1:26" x14ac:dyDescent="0.25">
      <c r="A37" s="10" t="s">
        <v>8</v>
      </c>
      <c r="B37" s="11">
        <v>-1.74</v>
      </c>
      <c r="C37" s="11">
        <v>-1.98</v>
      </c>
      <c r="D37" s="11">
        <v>-1.76</v>
      </c>
      <c r="E37" s="11">
        <f>SUM(B37:D37)</f>
        <v>-5.4799999999999995</v>
      </c>
      <c r="F37" s="11">
        <f>AVERAGE(B37:D37)</f>
        <v>-1.8266666666666664</v>
      </c>
      <c r="J37" s="10" t="s">
        <v>27</v>
      </c>
      <c r="K37" s="8">
        <f>3-1</f>
        <v>2</v>
      </c>
      <c r="L37" s="16">
        <f>SUMSQ(B45:D45)/8-J46</f>
        <v>0.11319999999999908</v>
      </c>
      <c r="M37" s="16">
        <f t="shared" ref="M37:M42" si="6">L37/K37</f>
        <v>5.659999999999954E-2</v>
      </c>
      <c r="N37" s="16">
        <f>M37/M42</f>
        <v>0.53899873027389245</v>
      </c>
      <c r="O37" s="8">
        <v>3.74</v>
      </c>
      <c r="P37" s="8">
        <v>6.51</v>
      </c>
      <c r="Q37" s="8" t="str">
        <f>IF(N37&lt;O37,"tn",IF(N37&lt;P37,"*","**"))</f>
        <v>tn</v>
      </c>
      <c r="T37" s="14" t="s">
        <v>28</v>
      </c>
      <c r="U37" s="8" t="s">
        <v>29</v>
      </c>
      <c r="V37" s="8"/>
      <c r="W37" s="8"/>
      <c r="X37" s="8"/>
      <c r="Y37" s="110" t="s">
        <v>7</v>
      </c>
      <c r="Z37" s="113" t="s">
        <v>6</v>
      </c>
    </row>
    <row r="38" spans="1:26" x14ac:dyDescent="0.25">
      <c r="A38" s="10" t="s">
        <v>9</v>
      </c>
      <c r="B38" s="11">
        <v>-1.26</v>
      </c>
      <c r="C38" s="11">
        <v>-1.92</v>
      </c>
      <c r="D38" s="11">
        <v>-1.27</v>
      </c>
      <c r="E38" s="11">
        <f t="shared" ref="E38:E44" si="7">SUM(B38:D38)</f>
        <v>-4.4499999999999993</v>
      </c>
      <c r="F38" s="11">
        <f t="shared" ref="F38:F44" si="8">AVERAGE(B38:D38)</f>
        <v>-1.4833333333333332</v>
      </c>
      <c r="J38" s="10" t="s">
        <v>47</v>
      </c>
      <c r="K38" s="8">
        <f>8-1</f>
        <v>7</v>
      </c>
      <c r="L38" s="16">
        <f>SUMSQ(E37:E44)/3-J46</f>
        <v>4.4876291666666646</v>
      </c>
      <c r="M38" s="16">
        <f t="shared" si="6"/>
        <v>0.64108988095238062</v>
      </c>
      <c r="N38" s="16">
        <f>M38/M42</f>
        <v>6.1050641665154926</v>
      </c>
      <c r="O38" s="8">
        <v>2.76</v>
      </c>
      <c r="P38" s="8">
        <v>4.28</v>
      </c>
      <c r="Q38" s="8" t="str">
        <f>IF(N38&lt;O38,"tn",IF(N38&lt;P38,"*","**"))</f>
        <v>**</v>
      </c>
      <c r="T38" s="14"/>
      <c r="U38" s="8" t="s">
        <v>39</v>
      </c>
      <c r="V38" s="8" t="s">
        <v>40</v>
      </c>
      <c r="W38" s="8" t="s">
        <v>41</v>
      </c>
      <c r="X38" s="8" t="s">
        <v>42</v>
      </c>
      <c r="Y38" s="111"/>
      <c r="Z38" s="114"/>
    </row>
    <row r="39" spans="1:26" x14ac:dyDescent="0.25">
      <c r="A39" s="10" t="s">
        <v>10</v>
      </c>
      <c r="B39" s="11">
        <v>-0.61</v>
      </c>
      <c r="C39" s="11">
        <v>-1.1299999999999999</v>
      </c>
      <c r="D39" s="11">
        <v>-1.25</v>
      </c>
      <c r="E39" s="11">
        <f t="shared" si="7"/>
        <v>-2.9899999999999998</v>
      </c>
      <c r="F39" s="11">
        <f t="shared" si="8"/>
        <v>-0.99666666666666659</v>
      </c>
      <c r="J39" s="10" t="s">
        <v>28</v>
      </c>
      <c r="K39" s="8">
        <f>2-1</f>
        <v>1</v>
      </c>
      <c r="L39" s="16">
        <f>SUMSQ(Y39:Y40)/12-J46</f>
        <v>1.0416666666657193E-4</v>
      </c>
      <c r="M39" s="16">
        <f t="shared" si="6"/>
        <v>1.0416666666657193E-4</v>
      </c>
      <c r="N39" s="16">
        <f>M39/M42</f>
        <v>9.9197351714039794E-4</v>
      </c>
      <c r="O39" s="8">
        <v>4.5999999999999996</v>
      </c>
      <c r="P39" s="8">
        <v>8.86</v>
      </c>
      <c r="Q39" s="8" t="str">
        <f>IF(N39&lt;O39,"tn",IF(N39&lt;P39,"*","**"))</f>
        <v>tn</v>
      </c>
      <c r="T39" s="8" t="s">
        <v>43</v>
      </c>
      <c r="U39" s="9">
        <f>E37</f>
        <v>-5.4799999999999995</v>
      </c>
      <c r="V39" s="9">
        <f>E38</f>
        <v>-4.4499999999999993</v>
      </c>
      <c r="W39" s="9">
        <f>E39</f>
        <v>-2.9899999999999998</v>
      </c>
      <c r="X39" s="9">
        <f>E40</f>
        <v>-1.53</v>
      </c>
      <c r="Y39" s="39">
        <f>SUM(U39:X39)</f>
        <v>-14.45</v>
      </c>
      <c r="Z39" s="81">
        <f>Y39/12</f>
        <v>-1.2041666666666666</v>
      </c>
    </row>
    <row r="40" spans="1:26" x14ac:dyDescent="0.25">
      <c r="A40" s="10" t="s">
        <v>11</v>
      </c>
      <c r="B40" s="11">
        <v>-0.49</v>
      </c>
      <c r="C40" s="11">
        <v>-0.11</v>
      </c>
      <c r="D40" s="11">
        <v>-0.93</v>
      </c>
      <c r="E40" s="11">
        <f t="shared" si="7"/>
        <v>-1.53</v>
      </c>
      <c r="F40" s="11">
        <f t="shared" si="8"/>
        <v>-0.51</v>
      </c>
      <c r="J40" s="10" t="s">
        <v>29</v>
      </c>
      <c r="K40" s="8">
        <f>4-1</f>
        <v>3</v>
      </c>
      <c r="L40" s="16">
        <f>SUMSQ(U41:X41)/6-J46</f>
        <v>4.3460125000000005</v>
      </c>
      <c r="M40" s="16">
        <f>L40/K40</f>
        <v>1.4486708333333336</v>
      </c>
      <c r="N40" s="16">
        <f>M40/M42</f>
        <v>13.795613776528178</v>
      </c>
      <c r="O40" s="8">
        <v>3.34</v>
      </c>
      <c r="P40" s="8">
        <v>5.56</v>
      </c>
      <c r="Q40" s="8" t="str">
        <f>IF(N40&lt;O40,"tn",IF(N40&lt;P40,"*","**"))</f>
        <v>**</v>
      </c>
      <c r="T40" s="8" t="s">
        <v>44</v>
      </c>
      <c r="U40" s="9">
        <f>E41</f>
        <v>-5.12</v>
      </c>
      <c r="V40" s="9">
        <f>E42</f>
        <v>-3.99</v>
      </c>
      <c r="W40" s="9">
        <f>E43</f>
        <v>-3.17</v>
      </c>
      <c r="X40" s="9">
        <f>E44</f>
        <v>-2.2199999999999998</v>
      </c>
      <c r="Y40" s="39">
        <f>SUM(U40:X40)</f>
        <v>-14.5</v>
      </c>
      <c r="Z40" s="81">
        <f>Y40/12</f>
        <v>-1.2083333333333333</v>
      </c>
    </row>
    <row r="41" spans="1:26" x14ac:dyDescent="0.25">
      <c r="A41" s="10" t="s">
        <v>12</v>
      </c>
      <c r="B41" s="11">
        <v>-1.58</v>
      </c>
      <c r="C41" s="11">
        <v>-1.96</v>
      </c>
      <c r="D41" s="11">
        <v>-1.58</v>
      </c>
      <c r="E41" s="11">
        <f t="shared" si="7"/>
        <v>-5.12</v>
      </c>
      <c r="F41" s="11">
        <f t="shared" si="8"/>
        <v>-1.7066666666666668</v>
      </c>
      <c r="J41" s="10" t="s">
        <v>30</v>
      </c>
      <c r="K41" s="8">
        <f>(2-1)*(4-1)</f>
        <v>3</v>
      </c>
      <c r="L41" s="16">
        <f>L38-L39-L40</f>
        <v>0.14151249999999749</v>
      </c>
      <c r="M41" s="16">
        <f t="shared" si="6"/>
        <v>4.7170833333332496E-2</v>
      </c>
      <c r="N41" s="16">
        <f>M41/M42</f>
        <v>0.44920528750225841</v>
      </c>
      <c r="O41" s="8">
        <v>3.34</v>
      </c>
      <c r="P41" s="8">
        <v>5.56</v>
      </c>
      <c r="Q41" s="8" t="str">
        <f>IF(N41&lt;O41,"tn",IF(N41&lt;P41,"*","**"))</f>
        <v>tn</v>
      </c>
      <c r="T41" s="44" t="s">
        <v>7</v>
      </c>
      <c r="U41" s="39">
        <f>SUM(U39:U40)</f>
        <v>-10.6</v>
      </c>
      <c r="V41" s="39">
        <f>SUM(V39:V40)</f>
        <v>-8.44</v>
      </c>
      <c r="W41" s="39">
        <f>SUM(W39:W40)</f>
        <v>-6.16</v>
      </c>
      <c r="X41" s="39">
        <f>SUM(X39:X40)</f>
        <v>-3.75</v>
      </c>
      <c r="Y41" s="28">
        <f>SUM(Y39:Y40)</f>
        <v>-28.95</v>
      </c>
    </row>
    <row r="42" spans="1:26" x14ac:dyDescent="0.25">
      <c r="A42" s="10" t="s">
        <v>13</v>
      </c>
      <c r="B42" s="11">
        <v>-1.24</v>
      </c>
      <c r="C42" s="11">
        <v>-1.54</v>
      </c>
      <c r="D42" s="11">
        <v>-1.21</v>
      </c>
      <c r="E42" s="11">
        <f t="shared" si="7"/>
        <v>-3.99</v>
      </c>
      <c r="F42" s="11">
        <f t="shared" si="8"/>
        <v>-1.33</v>
      </c>
      <c r="J42" s="10" t="s">
        <v>31</v>
      </c>
      <c r="K42" s="8">
        <f>(8-1)*(3-1)</f>
        <v>14</v>
      </c>
      <c r="L42" s="16">
        <f>L43-L37-L38</f>
        <v>1.4701333333333366</v>
      </c>
      <c r="M42" s="16">
        <f t="shared" si="6"/>
        <v>0.10500952380952404</v>
      </c>
      <c r="N42" s="25"/>
      <c r="O42" s="25"/>
      <c r="P42" s="25"/>
      <c r="Q42" s="25"/>
      <c r="T42" s="45" t="s">
        <v>6</v>
      </c>
      <c r="U42" s="41">
        <f>U41/6</f>
        <v>-1.7666666666666666</v>
      </c>
      <c r="V42" s="41">
        <f t="shared" ref="V42:X42" si="9">V41/6</f>
        <v>-1.4066666666666665</v>
      </c>
      <c r="W42" s="41">
        <f t="shared" si="9"/>
        <v>-1.0266666666666666</v>
      </c>
      <c r="X42" s="41">
        <f t="shared" si="9"/>
        <v>-0.625</v>
      </c>
      <c r="Y42" s="1"/>
    </row>
    <row r="43" spans="1:26" x14ac:dyDescent="0.25">
      <c r="A43" s="10" t="s">
        <v>14</v>
      </c>
      <c r="B43" s="11">
        <v>-1.05</v>
      </c>
      <c r="C43" s="11">
        <v>-1.0900000000000001</v>
      </c>
      <c r="D43" s="11">
        <v>-1.03</v>
      </c>
      <c r="E43" s="11">
        <f t="shared" si="7"/>
        <v>-3.17</v>
      </c>
      <c r="F43" s="11">
        <f t="shared" si="8"/>
        <v>-1.0566666666666666</v>
      </c>
      <c r="J43" s="11" t="s">
        <v>7</v>
      </c>
      <c r="K43" s="8">
        <f>(3*4*3)-1</f>
        <v>35</v>
      </c>
      <c r="L43" s="16">
        <f>SUMSQ(B37:D44)-J46</f>
        <v>6.0709625000000003</v>
      </c>
      <c r="M43" s="29"/>
      <c r="N43" s="29"/>
      <c r="O43" s="25"/>
      <c r="P43" s="25"/>
      <c r="Q43" s="25"/>
    </row>
    <row r="44" spans="1:26" x14ac:dyDescent="0.25">
      <c r="A44" s="10" t="s">
        <v>15</v>
      </c>
      <c r="B44" s="11">
        <v>-0.92</v>
      </c>
      <c r="C44" s="11">
        <v>-0.16</v>
      </c>
      <c r="D44" s="11">
        <v>-1.1399999999999999</v>
      </c>
      <c r="E44" s="11">
        <f t="shared" si="7"/>
        <v>-2.2199999999999998</v>
      </c>
      <c r="F44" s="11">
        <f t="shared" si="8"/>
        <v>-0.73999999999999988</v>
      </c>
    </row>
    <row r="45" spans="1:26" x14ac:dyDescent="0.25">
      <c r="A45" s="10" t="s">
        <v>7</v>
      </c>
      <c r="B45" s="11">
        <f>SUM(B37:B44)</f>
        <v>-8.89</v>
      </c>
      <c r="C45" s="11">
        <f>SUM(C37:C44)</f>
        <v>-9.89</v>
      </c>
      <c r="D45" s="11">
        <f>SUM(D37:D44)</f>
        <v>-10.17</v>
      </c>
      <c r="E45" s="27">
        <f>SUM(E37:E44)</f>
        <v>-28.950000000000003</v>
      </c>
      <c r="F45" s="10"/>
    </row>
    <row r="46" spans="1:26" x14ac:dyDescent="0.25">
      <c r="I46" s="12" t="s">
        <v>37</v>
      </c>
      <c r="J46" s="13">
        <f>(Y41^2)/(24)</f>
        <v>34.920937500000001</v>
      </c>
      <c r="M46" s="61" t="s">
        <v>78</v>
      </c>
      <c r="N46" s="61" t="s">
        <v>139</v>
      </c>
      <c r="O46" s="61" t="s">
        <v>140</v>
      </c>
    </row>
    <row r="47" spans="1:26" x14ac:dyDescent="0.25">
      <c r="M47" s="62">
        <f>SQRT(M42/8)</f>
        <v>0.11456958792013919</v>
      </c>
      <c r="N47" s="61">
        <v>4.99</v>
      </c>
      <c r="O47" s="62">
        <f>N47*M47</f>
        <v>0.57170224372149459</v>
      </c>
      <c r="S47" s="37" t="s">
        <v>122</v>
      </c>
    </row>
    <row r="49" spans="1:23" x14ac:dyDescent="0.25">
      <c r="J49" s="9" t="s">
        <v>47</v>
      </c>
      <c r="K49" s="9" t="s">
        <v>61</v>
      </c>
      <c r="L49" s="5"/>
      <c r="O49" s="3"/>
      <c r="P49" s="3"/>
      <c r="Q49" s="3"/>
      <c r="S49" s="107" t="s">
        <v>136</v>
      </c>
      <c r="T49" s="107"/>
      <c r="U49" s="107"/>
      <c r="V49" s="107"/>
      <c r="W49" s="107"/>
    </row>
    <row r="50" spans="1:23" x14ac:dyDescent="0.25">
      <c r="J50" t="s">
        <v>43</v>
      </c>
      <c r="K50">
        <v>-1.204</v>
      </c>
      <c r="M50" s="53"/>
      <c r="N50" s="53"/>
      <c r="S50" s="107"/>
      <c r="T50" s="107"/>
      <c r="U50" s="107"/>
      <c r="V50" s="107"/>
      <c r="W50" s="107"/>
    </row>
    <row r="51" spans="1:23" x14ac:dyDescent="0.25">
      <c r="J51" t="s">
        <v>44</v>
      </c>
      <c r="K51">
        <v>-1.208</v>
      </c>
      <c r="M51" s="53"/>
      <c r="N51" s="53"/>
      <c r="S51" s="107"/>
      <c r="T51" s="107"/>
      <c r="U51" s="107"/>
      <c r="V51" s="107"/>
      <c r="W51" s="107"/>
    </row>
    <row r="52" spans="1:23" x14ac:dyDescent="0.25">
      <c r="J52" t="s">
        <v>142</v>
      </c>
      <c r="K52" t="s">
        <v>77</v>
      </c>
      <c r="M52" s="53"/>
      <c r="N52" s="53"/>
    </row>
    <row r="53" spans="1:23" x14ac:dyDescent="0.25">
      <c r="J53" s="5" t="s">
        <v>39</v>
      </c>
      <c r="K53" s="5">
        <v>-1.77</v>
      </c>
      <c r="L53" s="5" t="s">
        <v>84</v>
      </c>
      <c r="M53" s="53"/>
      <c r="N53" s="53"/>
      <c r="S53" s="107" t="s">
        <v>138</v>
      </c>
      <c r="T53" s="107"/>
      <c r="U53" s="107"/>
      <c r="V53" s="107"/>
      <c r="W53" s="107"/>
    </row>
    <row r="54" spans="1:23" x14ac:dyDescent="0.25">
      <c r="J54" s="5" t="s">
        <v>40</v>
      </c>
      <c r="K54" s="5">
        <v>-1.41</v>
      </c>
      <c r="L54" s="5" t="s">
        <v>84</v>
      </c>
      <c r="S54" s="107"/>
      <c r="T54" s="107"/>
      <c r="U54" s="107"/>
      <c r="V54" s="107"/>
      <c r="W54" s="107"/>
    </row>
    <row r="55" spans="1:23" x14ac:dyDescent="0.25">
      <c r="J55" s="5" t="s">
        <v>41</v>
      </c>
      <c r="K55" s="5">
        <v>-1.03</v>
      </c>
      <c r="L55" s="5" t="s">
        <v>141</v>
      </c>
      <c r="S55" s="107"/>
      <c r="T55" s="107"/>
      <c r="U55" s="107"/>
      <c r="V55" s="107"/>
      <c r="W55" s="107"/>
    </row>
    <row r="56" spans="1:23" x14ac:dyDescent="0.25">
      <c r="J56" s="5" t="s">
        <v>42</v>
      </c>
      <c r="K56" s="5">
        <v>-0.63</v>
      </c>
      <c r="L56" s="5" t="s">
        <v>85</v>
      </c>
    </row>
    <row r="57" spans="1:23" x14ac:dyDescent="0.25">
      <c r="J57" s="66" t="s">
        <v>142</v>
      </c>
      <c r="K57" s="79">
        <v>0.57170224372149459</v>
      </c>
      <c r="L57" s="80"/>
    </row>
    <row r="62" spans="1:23" x14ac:dyDescent="0.25">
      <c r="A62" t="s">
        <v>17</v>
      </c>
      <c r="J62" s="12" t="s">
        <v>37</v>
      </c>
      <c r="K62" s="23">
        <f>(Y70^2)/(24)</f>
        <v>544.73481666666669</v>
      </c>
    </row>
    <row r="64" spans="1:23" x14ac:dyDescent="0.25">
      <c r="A64" s="8" t="s">
        <v>1</v>
      </c>
      <c r="B64" s="8" t="s">
        <v>18</v>
      </c>
      <c r="C64" s="8" t="s">
        <v>4</v>
      </c>
      <c r="D64" s="8" t="s">
        <v>3</v>
      </c>
      <c r="E64" s="8" t="s">
        <v>7</v>
      </c>
      <c r="F64" s="8" t="s">
        <v>6</v>
      </c>
      <c r="J64" s="9" t="s">
        <v>22</v>
      </c>
      <c r="K64" s="9" t="s">
        <v>32</v>
      </c>
      <c r="L64" s="9" t="s">
        <v>23</v>
      </c>
      <c r="M64" s="9" t="s">
        <v>24</v>
      </c>
      <c r="N64" s="9" t="s">
        <v>25</v>
      </c>
      <c r="O64" s="9" t="s">
        <v>45</v>
      </c>
      <c r="P64" s="9" t="s">
        <v>26</v>
      </c>
      <c r="Q64" s="9" t="s">
        <v>46</v>
      </c>
    </row>
    <row r="65" spans="1:26" x14ac:dyDescent="0.25">
      <c r="A65" s="8" t="s">
        <v>8</v>
      </c>
      <c r="B65" s="9">
        <v>3.7</v>
      </c>
      <c r="C65" s="9">
        <v>3.91</v>
      </c>
      <c r="D65" s="9">
        <v>4.12</v>
      </c>
      <c r="E65" s="9">
        <f>SUM(B65:D65)</f>
        <v>11.73</v>
      </c>
      <c r="F65" s="9">
        <f>AVERAGE(B65:D65)</f>
        <v>3.91</v>
      </c>
      <c r="J65" s="7" t="s">
        <v>27</v>
      </c>
      <c r="K65" s="8">
        <f>3-1</f>
        <v>2</v>
      </c>
      <c r="L65" s="16">
        <f>SUMSQ(B73:D73)/8-K62</f>
        <v>1.5070583333332479</v>
      </c>
      <c r="M65" s="16">
        <f t="shared" ref="M65:M70" si="10">L65/K65</f>
        <v>0.75352916666662395</v>
      </c>
      <c r="N65" s="16">
        <f>M65/M70</f>
        <v>0.41769123891329563</v>
      </c>
      <c r="O65" s="8">
        <v>3.74</v>
      </c>
      <c r="P65" s="8">
        <v>6.51</v>
      </c>
      <c r="Q65" s="8" t="str">
        <f>IF(N65&lt;O65,"tn",IF(N65&lt;P65,"*","**"))</f>
        <v>tn</v>
      </c>
      <c r="T65" s="102" t="s">
        <v>48</v>
      </c>
      <c r="U65" s="103"/>
      <c r="V65" s="103"/>
      <c r="W65" s="103"/>
      <c r="X65" s="103"/>
      <c r="Y65" s="104"/>
    </row>
    <row r="66" spans="1:26" x14ac:dyDescent="0.25">
      <c r="A66" s="8" t="s">
        <v>9</v>
      </c>
      <c r="B66" s="9">
        <v>3.3</v>
      </c>
      <c r="C66" s="9">
        <v>4.2699999999999996</v>
      </c>
      <c r="D66" s="9">
        <v>3.15</v>
      </c>
      <c r="E66" s="9">
        <f t="shared" ref="E66:E72" si="11">SUM(B66:D66)</f>
        <v>10.719999999999999</v>
      </c>
      <c r="F66" s="9">
        <f t="shared" ref="F66:F72" si="12">AVERAGE(B66:D66)</f>
        <v>3.5733333333333328</v>
      </c>
      <c r="J66" s="7" t="s">
        <v>47</v>
      </c>
      <c r="K66" s="8">
        <f>8-1</f>
        <v>7</v>
      </c>
      <c r="L66" s="16">
        <f>SUMSQ(E65:E72)/3-K62</f>
        <v>10.707650000000058</v>
      </c>
      <c r="M66" s="16">
        <f t="shared" si="10"/>
        <v>1.5296642857142939</v>
      </c>
      <c r="N66" s="16">
        <f>M66/M70</f>
        <v>0.84791325788733374</v>
      </c>
      <c r="O66" s="8">
        <v>2.76</v>
      </c>
      <c r="P66" s="8">
        <v>4.28</v>
      </c>
      <c r="Q66" s="8" t="str">
        <f>IF(N66&lt;O66,"tn",IF(N66&lt;P66,"*","**"))</f>
        <v>tn</v>
      </c>
      <c r="T66" s="105" t="s">
        <v>28</v>
      </c>
      <c r="U66" s="106" t="s">
        <v>29</v>
      </c>
      <c r="V66" s="106"/>
      <c r="W66" s="106"/>
      <c r="X66" s="106"/>
      <c r="Y66" s="115" t="s">
        <v>7</v>
      </c>
      <c r="Z66" s="119" t="s">
        <v>6</v>
      </c>
    </row>
    <row r="67" spans="1:26" x14ac:dyDescent="0.25">
      <c r="A67" s="8" t="s">
        <v>10</v>
      </c>
      <c r="B67" s="9">
        <v>4.8600000000000003</v>
      </c>
      <c r="C67" s="9">
        <v>5.92</v>
      </c>
      <c r="D67" s="9">
        <v>3.27</v>
      </c>
      <c r="E67" s="9">
        <f t="shared" si="11"/>
        <v>14.05</v>
      </c>
      <c r="F67" s="9">
        <f t="shared" si="12"/>
        <v>4.6833333333333336</v>
      </c>
      <c r="J67" s="7" t="s">
        <v>28</v>
      </c>
      <c r="K67" s="8">
        <f>2-1</f>
        <v>1</v>
      </c>
      <c r="L67" s="16">
        <f>SUMSQ(Y68:Y69)/12-K62</f>
        <v>4.3690666666666402</v>
      </c>
      <c r="M67" s="16">
        <f t="shared" si="10"/>
        <v>4.3690666666666402</v>
      </c>
      <c r="N67" s="16">
        <f>M67/M70</f>
        <v>2.4218317612941882</v>
      </c>
      <c r="O67" s="8">
        <v>4.5999999999999996</v>
      </c>
      <c r="P67" s="8">
        <v>8.86</v>
      </c>
      <c r="Q67" s="8" t="str">
        <f>IF(N67&lt;O67,"tn",IF(N67&lt;P67,"*","**"))</f>
        <v>tn</v>
      </c>
      <c r="T67" s="105"/>
      <c r="U67" s="8" t="s">
        <v>39</v>
      </c>
      <c r="V67" s="8" t="s">
        <v>40</v>
      </c>
      <c r="W67" s="8" t="s">
        <v>41</v>
      </c>
      <c r="X67" s="8" t="s">
        <v>42</v>
      </c>
      <c r="Y67" s="116"/>
      <c r="Z67" s="120"/>
    </row>
    <row r="68" spans="1:26" x14ac:dyDescent="0.25">
      <c r="A68" s="8" t="s">
        <v>11</v>
      </c>
      <c r="B68" s="9">
        <v>3.97</v>
      </c>
      <c r="C68" s="9">
        <v>6.61</v>
      </c>
      <c r="D68" s="9">
        <v>4.97</v>
      </c>
      <c r="E68" s="9">
        <f t="shared" si="11"/>
        <v>15.55</v>
      </c>
      <c r="F68" s="9">
        <f t="shared" si="12"/>
        <v>5.1833333333333336</v>
      </c>
      <c r="J68" s="7" t="s">
        <v>29</v>
      </c>
      <c r="K68" s="8">
        <f>4-1</f>
        <v>3</v>
      </c>
      <c r="L68" s="16">
        <f>SUMSQ(U70:X70)/6-K62</f>
        <v>1.0853499999999485</v>
      </c>
      <c r="M68" s="16">
        <f t="shared" si="10"/>
        <v>0.36178333333331619</v>
      </c>
      <c r="N68" s="16">
        <f>M68/M70</f>
        <v>0.20054131333317096</v>
      </c>
      <c r="O68" s="8">
        <v>3.34</v>
      </c>
      <c r="P68" s="8">
        <v>5.56</v>
      </c>
      <c r="Q68" s="8" t="str">
        <f>IF(N68&lt;O68,"tn",IF(N68&lt;P68,"*","**"))</f>
        <v>tn</v>
      </c>
      <c r="T68" s="8" t="s">
        <v>43</v>
      </c>
      <c r="U68" s="9">
        <f>E65</f>
        <v>11.73</v>
      </c>
      <c r="V68" s="9">
        <f>E66</f>
        <v>10.719999999999999</v>
      </c>
      <c r="W68" s="9">
        <f>E67</f>
        <v>14.05</v>
      </c>
      <c r="X68" s="9">
        <f>E68</f>
        <v>15.55</v>
      </c>
      <c r="Y68" s="39">
        <f>SUM(U68:X68)</f>
        <v>52.05</v>
      </c>
      <c r="Z68" s="41">
        <f>Y68/12</f>
        <v>4.3374999999999995</v>
      </c>
    </row>
    <row r="69" spans="1:26" x14ac:dyDescent="0.25">
      <c r="A69" s="8" t="s">
        <v>12</v>
      </c>
      <c r="B69" s="9">
        <v>4.75</v>
      </c>
      <c r="C69" s="9">
        <v>4.8600000000000003</v>
      </c>
      <c r="D69" s="9">
        <v>5.72</v>
      </c>
      <c r="E69" s="9">
        <f t="shared" si="11"/>
        <v>15.329999999999998</v>
      </c>
      <c r="F69" s="9">
        <f t="shared" si="12"/>
        <v>5.1099999999999994</v>
      </c>
      <c r="J69" s="7" t="s">
        <v>30</v>
      </c>
      <c r="K69" s="8">
        <f>(2-1)*(4-1)</f>
        <v>3</v>
      </c>
      <c r="L69" s="16">
        <f>L66-L67-L68</f>
        <v>5.2532333333334691</v>
      </c>
      <c r="M69" s="16">
        <f t="shared" si="10"/>
        <v>1.751077777777823</v>
      </c>
      <c r="N69" s="16">
        <f>M69/M70</f>
        <v>0.97064570130587857</v>
      </c>
      <c r="O69" s="8">
        <v>3.34</v>
      </c>
      <c r="P69" s="8">
        <v>5.56</v>
      </c>
      <c r="Q69" s="8" t="str">
        <f>IF(N69&lt;O69,"tn",IF(N69&lt;P69,"*","**"))</f>
        <v>tn</v>
      </c>
      <c r="T69" s="8" t="s">
        <v>44</v>
      </c>
      <c r="U69" s="9">
        <f>E69</f>
        <v>15.329999999999998</v>
      </c>
      <c r="V69" s="9">
        <f>E70</f>
        <v>17.37</v>
      </c>
      <c r="W69" s="9">
        <f>E71</f>
        <v>14.57</v>
      </c>
      <c r="X69" s="9">
        <f>E72</f>
        <v>15.020000000000001</v>
      </c>
      <c r="Y69" s="39">
        <f>SUM(U69:X69)</f>
        <v>62.290000000000006</v>
      </c>
      <c r="Z69" s="41">
        <f>Y69/12</f>
        <v>5.1908333333333339</v>
      </c>
    </row>
    <row r="70" spans="1:26" x14ac:dyDescent="0.25">
      <c r="A70" s="8" t="s">
        <v>13</v>
      </c>
      <c r="B70" s="9">
        <v>4.6100000000000003</v>
      </c>
      <c r="C70" s="9">
        <v>6.62</v>
      </c>
      <c r="D70" s="9">
        <v>6.14</v>
      </c>
      <c r="E70" s="9">
        <f t="shared" si="11"/>
        <v>17.37</v>
      </c>
      <c r="F70" s="9">
        <f t="shared" si="12"/>
        <v>5.79</v>
      </c>
      <c r="J70" s="7" t="s">
        <v>31</v>
      </c>
      <c r="K70" s="8">
        <f>(8-1)*(3-1)</f>
        <v>14</v>
      </c>
      <c r="L70" s="16">
        <f>L71-L65-L66</f>
        <v>25.256475000000137</v>
      </c>
      <c r="M70" s="16">
        <f t="shared" si="10"/>
        <v>1.8040339285714384</v>
      </c>
      <c r="N70" s="99"/>
      <c r="O70" s="25"/>
      <c r="P70" s="25"/>
      <c r="Q70" s="25"/>
      <c r="T70" s="44" t="s">
        <v>7</v>
      </c>
      <c r="U70" s="39">
        <f>SUM(U68:U69)</f>
        <v>27.06</v>
      </c>
      <c r="V70" s="39">
        <f>SUM(V68:V69)</f>
        <v>28.09</v>
      </c>
      <c r="W70" s="39">
        <f>SUM(W68:W69)</f>
        <v>28.62</v>
      </c>
      <c r="X70" s="39">
        <f>SUM(X68:X69)</f>
        <v>30.57</v>
      </c>
      <c r="Y70" s="26">
        <f>SUM(Y68:Y69)</f>
        <v>114.34</v>
      </c>
    </row>
    <row r="71" spans="1:26" x14ac:dyDescent="0.25">
      <c r="A71" s="8" t="s">
        <v>14</v>
      </c>
      <c r="B71" s="9">
        <v>5.6</v>
      </c>
      <c r="C71" s="9">
        <v>2.59</v>
      </c>
      <c r="D71" s="9">
        <v>6.38</v>
      </c>
      <c r="E71" s="9">
        <f t="shared" si="11"/>
        <v>14.57</v>
      </c>
      <c r="F71" s="9">
        <f t="shared" si="12"/>
        <v>4.8566666666666665</v>
      </c>
      <c r="J71" s="7" t="s">
        <v>7</v>
      </c>
      <c r="K71" s="8">
        <f>(3*4*3)-1</f>
        <v>35</v>
      </c>
      <c r="L71" s="16">
        <f>SUMSQ(B65:D72)-K62</f>
        <v>37.471183333333443</v>
      </c>
      <c r="M71" s="99"/>
      <c r="N71" s="99"/>
      <c r="O71" s="25"/>
      <c r="P71" s="25"/>
      <c r="Q71" s="25"/>
      <c r="T71" s="45" t="s">
        <v>6</v>
      </c>
      <c r="U71" s="41">
        <f>U70/6</f>
        <v>4.51</v>
      </c>
      <c r="V71" s="41">
        <f t="shared" ref="V71:X71" si="13">V70/6</f>
        <v>4.6816666666666666</v>
      </c>
      <c r="W71" s="41">
        <f t="shared" si="13"/>
        <v>4.7700000000000005</v>
      </c>
      <c r="X71" s="41">
        <f t="shared" si="13"/>
        <v>5.0949999999999998</v>
      </c>
    </row>
    <row r="72" spans="1:26" x14ac:dyDescent="0.25">
      <c r="A72" s="8" t="s">
        <v>15</v>
      </c>
      <c r="B72" s="9">
        <v>5.07</v>
      </c>
      <c r="C72" s="9">
        <v>2.97</v>
      </c>
      <c r="D72" s="9">
        <v>6.98</v>
      </c>
      <c r="E72" s="9">
        <f t="shared" si="11"/>
        <v>15.020000000000001</v>
      </c>
      <c r="F72" s="9">
        <f t="shared" si="12"/>
        <v>5.0066666666666668</v>
      </c>
    </row>
    <row r="73" spans="1:26" x14ac:dyDescent="0.25">
      <c r="A73" s="8" t="s">
        <v>7</v>
      </c>
      <c r="B73" s="9">
        <f>SUM(B65:B72)</f>
        <v>35.86</v>
      </c>
      <c r="C73" s="9">
        <f>SUM(C65:C72)</f>
        <v>37.75</v>
      </c>
      <c r="D73" s="9">
        <f>SUM(D65:D72)</f>
        <v>40.730000000000004</v>
      </c>
      <c r="E73" s="26">
        <f>SUM(E65:E72)</f>
        <v>114.33999999999999</v>
      </c>
      <c r="F73" s="8"/>
    </row>
    <row r="75" spans="1:26" x14ac:dyDescent="0.25">
      <c r="H75" s="37" t="s">
        <v>122</v>
      </c>
    </row>
    <row r="76" spans="1:26" x14ac:dyDescent="0.25">
      <c r="N76" t="s">
        <v>147</v>
      </c>
      <c r="O76" t="s">
        <v>6</v>
      </c>
    </row>
    <row r="77" spans="1:26" x14ac:dyDescent="0.25">
      <c r="H77" s="107" t="s">
        <v>137</v>
      </c>
      <c r="I77" s="107"/>
      <c r="J77" s="107"/>
      <c r="K77" s="107"/>
      <c r="L77" s="107"/>
      <c r="N77" t="s">
        <v>43</v>
      </c>
      <c r="O77">
        <v>4.34</v>
      </c>
    </row>
    <row r="78" spans="1:26" x14ac:dyDescent="0.25">
      <c r="H78" s="107"/>
      <c r="I78" s="107"/>
      <c r="J78" s="107"/>
      <c r="K78" s="107"/>
      <c r="L78" s="107"/>
      <c r="N78" t="s">
        <v>44</v>
      </c>
      <c r="O78">
        <v>5.19</v>
      </c>
      <c r="Q78" s="1"/>
      <c r="R78" s="1"/>
      <c r="S78" s="1"/>
      <c r="T78" s="1"/>
    </row>
    <row r="79" spans="1:26" x14ac:dyDescent="0.25">
      <c r="H79" s="107"/>
      <c r="I79" s="107"/>
      <c r="J79" s="107"/>
      <c r="K79" s="107"/>
      <c r="L79" s="107"/>
      <c r="N79" t="s">
        <v>142</v>
      </c>
      <c r="O79" s="1" t="s">
        <v>77</v>
      </c>
      <c r="P79" s="1"/>
      <c r="Q79" s="1"/>
      <c r="R79" s="1"/>
    </row>
    <row r="80" spans="1:26" x14ac:dyDescent="0.25">
      <c r="M80" s="53"/>
      <c r="N80" t="s">
        <v>39</v>
      </c>
      <c r="O80">
        <v>4.51</v>
      </c>
    </row>
    <row r="81" spans="8:15" ht="15" customHeight="1" x14ac:dyDescent="0.25">
      <c r="H81" s="112" t="s">
        <v>145</v>
      </c>
      <c r="I81" s="112"/>
      <c r="J81" s="112"/>
      <c r="K81" s="112"/>
      <c r="L81" s="112"/>
      <c r="M81" s="1"/>
      <c r="N81" t="s">
        <v>40</v>
      </c>
      <c r="O81">
        <v>4.68</v>
      </c>
    </row>
    <row r="82" spans="8:15" x14ac:dyDescent="0.25">
      <c r="H82" s="112"/>
      <c r="I82" s="112"/>
      <c r="J82" s="112"/>
      <c r="K82" s="112"/>
      <c r="L82" s="112"/>
      <c r="M82" s="1"/>
      <c r="N82" t="s">
        <v>41</v>
      </c>
      <c r="O82">
        <v>4.7699999999999996</v>
      </c>
    </row>
    <row r="83" spans="8:15" x14ac:dyDescent="0.25">
      <c r="H83" s="112"/>
      <c r="I83" s="112"/>
      <c r="J83" s="112"/>
      <c r="K83" s="112"/>
      <c r="L83" s="112"/>
      <c r="N83" s="1" t="s">
        <v>42</v>
      </c>
      <c r="O83" s="1">
        <v>5.0999999999999996</v>
      </c>
    </row>
    <row r="84" spans="8:15" x14ac:dyDescent="0.25">
      <c r="H84" s="112"/>
      <c r="I84" s="112"/>
      <c r="J84" s="112"/>
      <c r="K84" s="112"/>
      <c r="L84" s="112"/>
      <c r="N84" t="s">
        <v>148</v>
      </c>
      <c r="O84" t="s">
        <v>149</v>
      </c>
    </row>
  </sheetData>
  <sortState xmlns:xlrd2="http://schemas.microsoft.com/office/spreadsheetml/2017/richdata2" ref="A19:C22">
    <sortCondition ref="B19:B22"/>
  </sortState>
  <mergeCells count="20">
    <mergeCell ref="H81:L84"/>
    <mergeCell ref="Z37:Z38"/>
    <mergeCell ref="Y66:Y67"/>
    <mergeCell ref="H77:L79"/>
    <mergeCell ref="Z4:Z5"/>
    <mergeCell ref="Z66:Z67"/>
    <mergeCell ref="J3:Q3"/>
    <mergeCell ref="T36:Y36"/>
    <mergeCell ref="T65:Y65"/>
    <mergeCell ref="T3:Y3"/>
    <mergeCell ref="T66:T67"/>
    <mergeCell ref="U66:X66"/>
    <mergeCell ref="T4:T5"/>
    <mergeCell ref="U4:X4"/>
    <mergeCell ref="T14:X16"/>
    <mergeCell ref="T18:X23"/>
    <mergeCell ref="S49:W51"/>
    <mergeCell ref="S53:W55"/>
    <mergeCell ref="Y4:Y5"/>
    <mergeCell ref="Y37:Y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431AC-3F1E-45C5-AE59-7D42BBFDD599}">
  <dimension ref="B3:X58"/>
  <sheetViews>
    <sheetView topLeftCell="A24" zoomScale="80" zoomScaleNormal="80" workbookViewId="0">
      <selection activeCell="R45" sqref="R45"/>
    </sheetView>
  </sheetViews>
  <sheetFormatPr defaultRowHeight="15" x14ac:dyDescent="0.25"/>
  <cols>
    <col min="2" max="2" width="13.140625" customWidth="1"/>
    <col min="6" max="6" width="12.5703125" customWidth="1"/>
    <col min="7" max="7" width="43.28515625" customWidth="1"/>
    <col min="9" max="9" width="13.85546875" customWidth="1"/>
    <col min="13" max="13" width="10" customWidth="1"/>
    <col min="18" max="18" width="9.85546875" customWidth="1"/>
  </cols>
  <sheetData>
    <row r="3" spans="2:22" x14ac:dyDescent="0.25">
      <c r="C3">
        <v>375</v>
      </c>
      <c r="D3">
        <v>287</v>
      </c>
      <c r="E3">
        <v>236</v>
      </c>
      <c r="F3">
        <v>748</v>
      </c>
      <c r="G3">
        <v>152</v>
      </c>
      <c r="H3">
        <v>312</v>
      </c>
      <c r="I3">
        <v>515</v>
      </c>
      <c r="J3">
        <v>821</v>
      </c>
    </row>
    <row r="4" spans="2:22" x14ac:dyDescent="0.25">
      <c r="B4" t="s">
        <v>56</v>
      </c>
      <c r="C4" t="s">
        <v>57</v>
      </c>
      <c r="D4" t="s">
        <v>58</v>
      </c>
      <c r="E4" t="s">
        <v>59</v>
      </c>
      <c r="F4" t="s">
        <v>60</v>
      </c>
      <c r="G4" t="s">
        <v>12</v>
      </c>
      <c r="H4" t="s">
        <v>13</v>
      </c>
      <c r="I4" t="s">
        <v>14</v>
      </c>
      <c r="J4" t="s">
        <v>15</v>
      </c>
      <c r="M4" t="s">
        <v>56</v>
      </c>
      <c r="N4" t="s">
        <v>57</v>
      </c>
      <c r="O4" t="s">
        <v>58</v>
      </c>
      <c r="P4" t="s">
        <v>59</v>
      </c>
      <c r="Q4" t="s">
        <v>60</v>
      </c>
      <c r="R4" t="s">
        <v>12</v>
      </c>
      <c r="S4" t="s">
        <v>13</v>
      </c>
      <c r="T4" t="s">
        <v>14</v>
      </c>
      <c r="U4" t="s">
        <v>15</v>
      </c>
      <c r="V4" t="s">
        <v>7</v>
      </c>
    </row>
    <row r="5" spans="2:22" x14ac:dyDescent="0.25">
      <c r="B5">
        <v>1</v>
      </c>
      <c r="C5">
        <v>5</v>
      </c>
      <c r="D5">
        <v>5</v>
      </c>
      <c r="E5">
        <v>2</v>
      </c>
      <c r="F5">
        <v>3</v>
      </c>
      <c r="G5">
        <v>3</v>
      </c>
      <c r="H5">
        <v>5</v>
      </c>
      <c r="I5">
        <v>5</v>
      </c>
      <c r="J5">
        <v>5</v>
      </c>
      <c r="M5">
        <v>1</v>
      </c>
      <c r="N5">
        <v>6</v>
      </c>
      <c r="O5">
        <v>6</v>
      </c>
      <c r="P5">
        <v>1</v>
      </c>
      <c r="Q5">
        <v>2.5</v>
      </c>
      <c r="R5">
        <v>2.5</v>
      </c>
      <c r="S5">
        <v>6</v>
      </c>
      <c r="T5">
        <v>6</v>
      </c>
      <c r="U5">
        <v>6</v>
      </c>
      <c r="V5">
        <f>SUM(N5:U5)</f>
        <v>36</v>
      </c>
    </row>
    <row r="6" spans="2:22" x14ac:dyDescent="0.25">
      <c r="B6">
        <v>2</v>
      </c>
      <c r="C6">
        <v>4</v>
      </c>
      <c r="D6">
        <v>5</v>
      </c>
      <c r="E6">
        <v>2</v>
      </c>
      <c r="F6">
        <v>1</v>
      </c>
      <c r="G6">
        <v>2</v>
      </c>
      <c r="H6">
        <v>5</v>
      </c>
      <c r="I6">
        <v>4</v>
      </c>
      <c r="J6">
        <v>5</v>
      </c>
      <c r="M6">
        <v>2</v>
      </c>
      <c r="N6">
        <v>4.5</v>
      </c>
      <c r="O6">
        <v>7</v>
      </c>
      <c r="P6">
        <v>2.5</v>
      </c>
      <c r="Q6">
        <v>1</v>
      </c>
      <c r="R6">
        <v>2.5</v>
      </c>
      <c r="S6">
        <v>7</v>
      </c>
      <c r="T6">
        <v>4.5</v>
      </c>
      <c r="U6">
        <v>7</v>
      </c>
      <c r="V6">
        <f t="shared" ref="V6:V34" si="0">SUM(N6:U6)</f>
        <v>36</v>
      </c>
    </row>
    <row r="7" spans="2:22" x14ac:dyDescent="0.25">
      <c r="B7">
        <v>3</v>
      </c>
      <c r="C7">
        <v>2</v>
      </c>
      <c r="D7">
        <v>3</v>
      </c>
      <c r="E7">
        <v>2</v>
      </c>
      <c r="F7">
        <v>3</v>
      </c>
      <c r="G7">
        <v>3</v>
      </c>
      <c r="H7">
        <v>3</v>
      </c>
      <c r="I7">
        <v>3</v>
      </c>
      <c r="J7">
        <v>2</v>
      </c>
      <c r="M7">
        <v>3</v>
      </c>
      <c r="N7">
        <v>2</v>
      </c>
      <c r="O7">
        <v>6</v>
      </c>
      <c r="P7">
        <v>2</v>
      </c>
      <c r="Q7">
        <v>6</v>
      </c>
      <c r="R7">
        <v>6</v>
      </c>
      <c r="S7">
        <v>6</v>
      </c>
      <c r="T7">
        <v>6</v>
      </c>
      <c r="U7">
        <v>2</v>
      </c>
      <c r="V7">
        <f t="shared" si="0"/>
        <v>36</v>
      </c>
    </row>
    <row r="8" spans="2:22" x14ac:dyDescent="0.25">
      <c r="B8">
        <v>4</v>
      </c>
      <c r="C8">
        <v>4</v>
      </c>
      <c r="D8">
        <v>4</v>
      </c>
      <c r="E8">
        <v>4</v>
      </c>
      <c r="F8">
        <v>2</v>
      </c>
      <c r="G8">
        <v>3</v>
      </c>
      <c r="H8">
        <v>4</v>
      </c>
      <c r="I8">
        <v>4</v>
      </c>
      <c r="J8">
        <v>4</v>
      </c>
      <c r="M8">
        <v>4</v>
      </c>
      <c r="N8">
        <v>5.5</v>
      </c>
      <c r="O8">
        <v>5.5</v>
      </c>
      <c r="P8">
        <v>5.5</v>
      </c>
      <c r="Q8">
        <v>1</v>
      </c>
      <c r="R8">
        <v>2</v>
      </c>
      <c r="S8">
        <v>5.5</v>
      </c>
      <c r="T8">
        <v>5.5</v>
      </c>
      <c r="U8">
        <v>5.5</v>
      </c>
      <c r="V8">
        <f t="shared" si="0"/>
        <v>36</v>
      </c>
    </row>
    <row r="9" spans="2:22" x14ac:dyDescent="0.25">
      <c r="B9">
        <v>5</v>
      </c>
      <c r="C9">
        <v>4</v>
      </c>
      <c r="D9">
        <v>4</v>
      </c>
      <c r="E9">
        <v>4</v>
      </c>
      <c r="F9">
        <v>1</v>
      </c>
      <c r="G9">
        <v>4</v>
      </c>
      <c r="H9">
        <v>4</v>
      </c>
      <c r="I9">
        <v>4</v>
      </c>
      <c r="J9">
        <v>2</v>
      </c>
      <c r="M9">
        <v>5</v>
      </c>
      <c r="N9">
        <v>5.5</v>
      </c>
      <c r="O9">
        <v>5.5</v>
      </c>
      <c r="P9">
        <v>5.5</v>
      </c>
      <c r="Q9">
        <v>1</v>
      </c>
      <c r="R9">
        <v>5.5</v>
      </c>
      <c r="S9">
        <v>5.5</v>
      </c>
      <c r="T9">
        <v>5.5</v>
      </c>
      <c r="U9">
        <v>2</v>
      </c>
      <c r="V9">
        <f t="shared" si="0"/>
        <v>36</v>
      </c>
    </row>
    <row r="10" spans="2:22" x14ac:dyDescent="0.25">
      <c r="B10">
        <v>6</v>
      </c>
      <c r="C10">
        <v>5</v>
      </c>
      <c r="D10">
        <v>5</v>
      </c>
      <c r="E10">
        <v>4</v>
      </c>
      <c r="F10">
        <v>4</v>
      </c>
      <c r="G10">
        <v>5</v>
      </c>
      <c r="H10">
        <v>3</v>
      </c>
      <c r="I10">
        <v>3</v>
      </c>
      <c r="J10">
        <v>4</v>
      </c>
      <c r="M10">
        <v>6</v>
      </c>
      <c r="N10">
        <v>7</v>
      </c>
      <c r="O10">
        <v>7</v>
      </c>
      <c r="P10">
        <v>4</v>
      </c>
      <c r="Q10">
        <v>4</v>
      </c>
      <c r="R10">
        <v>7</v>
      </c>
      <c r="S10">
        <v>1.5</v>
      </c>
      <c r="T10">
        <v>1.5</v>
      </c>
      <c r="U10">
        <v>4</v>
      </c>
      <c r="V10">
        <f t="shared" si="0"/>
        <v>36</v>
      </c>
    </row>
    <row r="11" spans="2:22" x14ac:dyDescent="0.25">
      <c r="B11">
        <v>7</v>
      </c>
      <c r="C11">
        <v>3</v>
      </c>
      <c r="D11">
        <v>3</v>
      </c>
      <c r="E11">
        <v>3</v>
      </c>
      <c r="F11">
        <v>2</v>
      </c>
      <c r="G11">
        <v>3</v>
      </c>
      <c r="H11">
        <v>3</v>
      </c>
      <c r="I11">
        <v>3</v>
      </c>
      <c r="J11">
        <v>2</v>
      </c>
      <c r="M11">
        <v>7</v>
      </c>
      <c r="N11">
        <v>5.5</v>
      </c>
      <c r="O11">
        <v>5.5</v>
      </c>
      <c r="P11">
        <v>5.5</v>
      </c>
      <c r="Q11">
        <v>1.5</v>
      </c>
      <c r="R11">
        <v>5.5</v>
      </c>
      <c r="S11">
        <v>5.5</v>
      </c>
      <c r="T11">
        <v>5.5</v>
      </c>
      <c r="U11">
        <v>1.5</v>
      </c>
      <c r="V11">
        <f t="shared" si="0"/>
        <v>36</v>
      </c>
    </row>
    <row r="12" spans="2:22" x14ac:dyDescent="0.25">
      <c r="B12">
        <v>8</v>
      </c>
      <c r="C12">
        <v>4</v>
      </c>
      <c r="D12">
        <v>4</v>
      </c>
      <c r="E12">
        <v>4</v>
      </c>
      <c r="F12">
        <v>2</v>
      </c>
      <c r="G12">
        <v>4</v>
      </c>
      <c r="H12">
        <v>4</v>
      </c>
      <c r="I12">
        <v>4</v>
      </c>
      <c r="J12">
        <v>2</v>
      </c>
      <c r="M12">
        <v>8</v>
      </c>
      <c r="N12">
        <v>5.5</v>
      </c>
      <c r="O12">
        <v>5.5</v>
      </c>
      <c r="P12">
        <v>5.5</v>
      </c>
      <c r="Q12">
        <v>1.5</v>
      </c>
      <c r="R12">
        <v>5.5</v>
      </c>
      <c r="S12">
        <v>5.5</v>
      </c>
      <c r="T12">
        <v>5.5</v>
      </c>
      <c r="U12">
        <v>1.5</v>
      </c>
      <c r="V12">
        <f t="shared" si="0"/>
        <v>36</v>
      </c>
    </row>
    <row r="13" spans="2:22" x14ac:dyDescent="0.25">
      <c r="B13">
        <v>9</v>
      </c>
      <c r="C13">
        <v>3</v>
      </c>
      <c r="D13">
        <v>4</v>
      </c>
      <c r="E13">
        <v>3</v>
      </c>
      <c r="F13">
        <v>2</v>
      </c>
      <c r="G13">
        <v>4</v>
      </c>
      <c r="H13">
        <v>3</v>
      </c>
      <c r="I13">
        <v>3</v>
      </c>
      <c r="J13">
        <v>3</v>
      </c>
      <c r="M13">
        <v>9</v>
      </c>
      <c r="N13">
        <v>4</v>
      </c>
      <c r="O13">
        <v>7.5</v>
      </c>
      <c r="P13">
        <v>4</v>
      </c>
      <c r="Q13">
        <v>1</v>
      </c>
      <c r="R13">
        <v>7.5</v>
      </c>
      <c r="S13">
        <v>4</v>
      </c>
      <c r="T13">
        <v>4</v>
      </c>
      <c r="U13">
        <v>4</v>
      </c>
      <c r="V13">
        <f t="shared" si="0"/>
        <v>36</v>
      </c>
    </row>
    <row r="14" spans="2:22" x14ac:dyDescent="0.25">
      <c r="B14">
        <v>10</v>
      </c>
      <c r="C14">
        <v>2</v>
      </c>
      <c r="D14">
        <v>4</v>
      </c>
      <c r="E14">
        <v>2</v>
      </c>
      <c r="F14">
        <v>1</v>
      </c>
      <c r="G14">
        <v>4</v>
      </c>
      <c r="H14">
        <v>4</v>
      </c>
      <c r="I14">
        <v>2</v>
      </c>
      <c r="J14">
        <v>2</v>
      </c>
      <c r="M14">
        <v>10</v>
      </c>
      <c r="N14">
        <v>3.5</v>
      </c>
      <c r="O14">
        <v>7</v>
      </c>
      <c r="P14">
        <v>3.5</v>
      </c>
      <c r="Q14">
        <v>1</v>
      </c>
      <c r="R14">
        <v>7</v>
      </c>
      <c r="S14">
        <v>7</v>
      </c>
      <c r="T14">
        <v>3.5</v>
      </c>
      <c r="U14">
        <v>3.5</v>
      </c>
      <c r="V14">
        <f t="shared" si="0"/>
        <v>36</v>
      </c>
    </row>
    <row r="15" spans="2:22" x14ac:dyDescent="0.25">
      <c r="B15">
        <v>11</v>
      </c>
      <c r="C15">
        <v>5</v>
      </c>
      <c r="D15">
        <v>3</v>
      </c>
      <c r="E15">
        <v>3</v>
      </c>
      <c r="F15">
        <v>3</v>
      </c>
      <c r="G15">
        <v>4</v>
      </c>
      <c r="H15">
        <v>2</v>
      </c>
      <c r="I15">
        <v>3</v>
      </c>
      <c r="J15">
        <v>3</v>
      </c>
      <c r="M15">
        <v>11</v>
      </c>
      <c r="N15">
        <v>8</v>
      </c>
      <c r="O15">
        <v>4</v>
      </c>
      <c r="P15">
        <v>4</v>
      </c>
      <c r="Q15">
        <v>4</v>
      </c>
      <c r="R15">
        <v>7</v>
      </c>
      <c r="S15">
        <v>1</v>
      </c>
      <c r="T15">
        <v>4</v>
      </c>
      <c r="U15">
        <v>4</v>
      </c>
      <c r="V15">
        <f t="shared" si="0"/>
        <v>36</v>
      </c>
    </row>
    <row r="16" spans="2:22" x14ac:dyDescent="0.25">
      <c r="B16">
        <v>12</v>
      </c>
      <c r="C16">
        <v>5</v>
      </c>
      <c r="D16">
        <v>4</v>
      </c>
      <c r="E16">
        <v>5</v>
      </c>
      <c r="F16">
        <v>3</v>
      </c>
      <c r="G16">
        <v>5</v>
      </c>
      <c r="H16">
        <v>4</v>
      </c>
      <c r="I16">
        <v>4</v>
      </c>
      <c r="J16">
        <v>4</v>
      </c>
      <c r="M16">
        <v>12</v>
      </c>
      <c r="N16">
        <v>7</v>
      </c>
      <c r="O16">
        <v>3.5</v>
      </c>
      <c r="P16">
        <v>7</v>
      </c>
      <c r="Q16">
        <v>1</v>
      </c>
      <c r="R16">
        <v>7</v>
      </c>
      <c r="S16">
        <v>3.5</v>
      </c>
      <c r="T16">
        <v>3.5</v>
      </c>
      <c r="U16">
        <v>3.5</v>
      </c>
      <c r="V16">
        <f t="shared" si="0"/>
        <v>36</v>
      </c>
    </row>
    <row r="17" spans="2:22" x14ac:dyDescent="0.25">
      <c r="B17">
        <v>13</v>
      </c>
      <c r="C17">
        <v>5</v>
      </c>
      <c r="D17">
        <v>4</v>
      </c>
      <c r="E17">
        <v>4</v>
      </c>
      <c r="F17">
        <v>1</v>
      </c>
      <c r="G17">
        <v>5</v>
      </c>
      <c r="H17">
        <v>4</v>
      </c>
      <c r="I17">
        <v>4</v>
      </c>
      <c r="J17">
        <v>4</v>
      </c>
      <c r="M17">
        <v>13</v>
      </c>
      <c r="N17">
        <v>7.5</v>
      </c>
      <c r="O17">
        <v>4</v>
      </c>
      <c r="P17">
        <v>4</v>
      </c>
      <c r="Q17">
        <v>1</v>
      </c>
      <c r="R17">
        <v>7.5</v>
      </c>
      <c r="S17">
        <v>4</v>
      </c>
      <c r="T17">
        <v>4</v>
      </c>
      <c r="U17">
        <v>4</v>
      </c>
      <c r="V17">
        <f t="shared" si="0"/>
        <v>36</v>
      </c>
    </row>
    <row r="18" spans="2:22" x14ac:dyDescent="0.25">
      <c r="B18">
        <v>14</v>
      </c>
      <c r="C18">
        <v>3</v>
      </c>
      <c r="D18">
        <v>4</v>
      </c>
      <c r="E18">
        <v>4</v>
      </c>
      <c r="F18">
        <v>1</v>
      </c>
      <c r="G18">
        <v>4</v>
      </c>
      <c r="H18">
        <v>4</v>
      </c>
      <c r="I18">
        <v>4</v>
      </c>
      <c r="J18">
        <v>4</v>
      </c>
      <c r="M18">
        <v>14</v>
      </c>
      <c r="N18">
        <v>2</v>
      </c>
      <c r="O18">
        <v>5.5</v>
      </c>
      <c r="P18">
        <v>5.5</v>
      </c>
      <c r="Q18">
        <v>1</v>
      </c>
      <c r="R18">
        <v>5.5</v>
      </c>
      <c r="S18">
        <v>5.5</v>
      </c>
      <c r="T18">
        <v>5.5</v>
      </c>
      <c r="U18">
        <v>5.5</v>
      </c>
      <c r="V18">
        <f t="shared" si="0"/>
        <v>36</v>
      </c>
    </row>
    <row r="19" spans="2:22" x14ac:dyDescent="0.25">
      <c r="B19">
        <v>15</v>
      </c>
      <c r="C19">
        <v>4</v>
      </c>
      <c r="D19">
        <v>3</v>
      </c>
      <c r="E19">
        <v>3</v>
      </c>
      <c r="F19">
        <v>2</v>
      </c>
      <c r="G19">
        <v>4</v>
      </c>
      <c r="H19">
        <v>3</v>
      </c>
      <c r="I19">
        <v>3</v>
      </c>
      <c r="J19">
        <v>2</v>
      </c>
      <c r="M19">
        <v>15</v>
      </c>
      <c r="N19">
        <v>7.5</v>
      </c>
      <c r="O19">
        <v>4.5</v>
      </c>
      <c r="P19">
        <v>4.5</v>
      </c>
      <c r="Q19">
        <v>1.5</v>
      </c>
      <c r="R19">
        <v>7.5</v>
      </c>
      <c r="S19">
        <v>4.5</v>
      </c>
      <c r="T19">
        <v>4.5</v>
      </c>
      <c r="U19">
        <v>1.5</v>
      </c>
      <c r="V19">
        <f t="shared" si="0"/>
        <v>36</v>
      </c>
    </row>
    <row r="20" spans="2:22" x14ac:dyDescent="0.25">
      <c r="B20">
        <v>16</v>
      </c>
      <c r="C20">
        <v>5</v>
      </c>
      <c r="D20">
        <v>4</v>
      </c>
      <c r="E20">
        <v>3</v>
      </c>
      <c r="F20">
        <v>2</v>
      </c>
      <c r="G20">
        <v>4</v>
      </c>
      <c r="H20">
        <v>2</v>
      </c>
      <c r="I20">
        <v>3</v>
      </c>
      <c r="J20">
        <v>2</v>
      </c>
      <c r="M20">
        <v>16</v>
      </c>
      <c r="N20">
        <v>8</v>
      </c>
      <c r="O20">
        <v>6.5</v>
      </c>
      <c r="P20">
        <v>4.5</v>
      </c>
      <c r="Q20">
        <v>2</v>
      </c>
      <c r="R20">
        <v>6.5</v>
      </c>
      <c r="S20">
        <v>2</v>
      </c>
      <c r="T20">
        <v>4.5</v>
      </c>
      <c r="U20">
        <v>2</v>
      </c>
      <c r="V20">
        <f t="shared" si="0"/>
        <v>36</v>
      </c>
    </row>
    <row r="21" spans="2:22" x14ac:dyDescent="0.25">
      <c r="B21">
        <v>17</v>
      </c>
      <c r="C21">
        <v>4</v>
      </c>
      <c r="D21">
        <v>4</v>
      </c>
      <c r="E21">
        <v>4</v>
      </c>
      <c r="F21">
        <v>4</v>
      </c>
      <c r="G21">
        <v>4</v>
      </c>
      <c r="H21">
        <v>4</v>
      </c>
      <c r="I21">
        <v>4</v>
      </c>
      <c r="J21">
        <v>4</v>
      </c>
      <c r="M21">
        <v>17</v>
      </c>
      <c r="N21">
        <v>4.5</v>
      </c>
      <c r="O21">
        <v>4.5</v>
      </c>
      <c r="P21">
        <v>4.5</v>
      </c>
      <c r="Q21">
        <v>4.5</v>
      </c>
      <c r="R21">
        <v>4.5</v>
      </c>
      <c r="S21">
        <v>4.5</v>
      </c>
      <c r="T21">
        <v>4.5</v>
      </c>
      <c r="U21">
        <v>4.5</v>
      </c>
      <c r="V21">
        <f t="shared" si="0"/>
        <v>36</v>
      </c>
    </row>
    <row r="22" spans="2:22" x14ac:dyDescent="0.25">
      <c r="B22">
        <v>18</v>
      </c>
      <c r="C22">
        <v>3</v>
      </c>
      <c r="D22">
        <v>3</v>
      </c>
      <c r="E22">
        <v>4</v>
      </c>
      <c r="F22">
        <v>1</v>
      </c>
      <c r="G22">
        <v>4</v>
      </c>
      <c r="H22">
        <v>3</v>
      </c>
      <c r="I22">
        <v>3</v>
      </c>
      <c r="J22">
        <v>3</v>
      </c>
      <c r="M22">
        <v>18</v>
      </c>
      <c r="N22">
        <v>4</v>
      </c>
      <c r="O22">
        <v>4</v>
      </c>
      <c r="P22">
        <v>7.5</v>
      </c>
      <c r="Q22">
        <v>1</v>
      </c>
      <c r="R22">
        <v>7.5</v>
      </c>
      <c r="S22">
        <v>4</v>
      </c>
      <c r="T22">
        <v>4</v>
      </c>
      <c r="U22">
        <v>4</v>
      </c>
      <c r="V22">
        <f t="shared" si="0"/>
        <v>36</v>
      </c>
    </row>
    <row r="23" spans="2:22" x14ac:dyDescent="0.25">
      <c r="B23">
        <v>19</v>
      </c>
      <c r="C23">
        <v>4</v>
      </c>
      <c r="D23">
        <v>4</v>
      </c>
      <c r="E23">
        <v>4</v>
      </c>
      <c r="F23">
        <v>3</v>
      </c>
      <c r="G23">
        <v>3</v>
      </c>
      <c r="H23">
        <v>3</v>
      </c>
      <c r="I23">
        <v>4</v>
      </c>
      <c r="J23">
        <v>3</v>
      </c>
      <c r="M23">
        <v>19</v>
      </c>
      <c r="N23">
        <v>6.5</v>
      </c>
      <c r="O23">
        <v>6.5</v>
      </c>
      <c r="P23">
        <v>6.5</v>
      </c>
      <c r="Q23">
        <v>2.5</v>
      </c>
      <c r="R23">
        <v>2.5</v>
      </c>
      <c r="S23">
        <v>2.5</v>
      </c>
      <c r="T23">
        <v>6.5</v>
      </c>
      <c r="U23">
        <v>2.5</v>
      </c>
      <c r="V23">
        <f t="shared" si="0"/>
        <v>36</v>
      </c>
    </row>
    <row r="24" spans="2:22" x14ac:dyDescent="0.25">
      <c r="B24">
        <v>20</v>
      </c>
      <c r="C24">
        <v>2</v>
      </c>
      <c r="D24">
        <v>4</v>
      </c>
      <c r="E24">
        <v>4</v>
      </c>
      <c r="F24">
        <v>2</v>
      </c>
      <c r="G24">
        <v>4</v>
      </c>
      <c r="H24">
        <v>4</v>
      </c>
      <c r="I24">
        <v>4</v>
      </c>
      <c r="J24">
        <v>4</v>
      </c>
      <c r="M24">
        <v>20</v>
      </c>
      <c r="N24">
        <v>1.5</v>
      </c>
      <c r="O24">
        <v>5.5</v>
      </c>
      <c r="P24">
        <v>5.5</v>
      </c>
      <c r="Q24">
        <v>1.5</v>
      </c>
      <c r="R24">
        <v>5.5</v>
      </c>
      <c r="S24">
        <v>5.5</v>
      </c>
      <c r="T24">
        <v>5.5</v>
      </c>
      <c r="U24">
        <v>5.5</v>
      </c>
      <c r="V24">
        <f t="shared" si="0"/>
        <v>36</v>
      </c>
    </row>
    <row r="25" spans="2:22" x14ac:dyDescent="0.25">
      <c r="B25">
        <v>21</v>
      </c>
      <c r="C25">
        <v>3</v>
      </c>
      <c r="D25">
        <v>3</v>
      </c>
      <c r="E25">
        <v>3</v>
      </c>
      <c r="F25">
        <v>3</v>
      </c>
      <c r="G25">
        <v>3</v>
      </c>
      <c r="H25">
        <v>3</v>
      </c>
      <c r="I25">
        <v>3</v>
      </c>
      <c r="J25">
        <v>3</v>
      </c>
      <c r="M25">
        <v>21</v>
      </c>
      <c r="N25">
        <v>4.5</v>
      </c>
      <c r="O25">
        <v>4.5</v>
      </c>
      <c r="P25">
        <v>4.5</v>
      </c>
      <c r="Q25">
        <v>4.5</v>
      </c>
      <c r="R25">
        <v>4.5</v>
      </c>
      <c r="S25">
        <v>4.5</v>
      </c>
      <c r="T25">
        <v>4.5</v>
      </c>
      <c r="U25">
        <v>4.5</v>
      </c>
      <c r="V25">
        <f t="shared" si="0"/>
        <v>36</v>
      </c>
    </row>
    <row r="26" spans="2:22" x14ac:dyDescent="0.25">
      <c r="B26">
        <v>22</v>
      </c>
      <c r="C26">
        <v>5</v>
      </c>
      <c r="D26">
        <v>4</v>
      </c>
      <c r="E26">
        <v>3</v>
      </c>
      <c r="F26">
        <v>3</v>
      </c>
      <c r="G26">
        <v>5</v>
      </c>
      <c r="H26">
        <v>3</v>
      </c>
      <c r="I26">
        <v>5</v>
      </c>
      <c r="J26">
        <v>4</v>
      </c>
      <c r="M26">
        <v>22</v>
      </c>
      <c r="N26">
        <v>7</v>
      </c>
      <c r="O26">
        <v>4.5</v>
      </c>
      <c r="P26">
        <v>2</v>
      </c>
      <c r="Q26">
        <v>2</v>
      </c>
      <c r="R26">
        <v>7</v>
      </c>
      <c r="S26">
        <v>2</v>
      </c>
      <c r="T26">
        <v>7</v>
      </c>
      <c r="U26">
        <v>4.5</v>
      </c>
      <c r="V26">
        <f t="shared" si="0"/>
        <v>36</v>
      </c>
    </row>
    <row r="27" spans="2:22" x14ac:dyDescent="0.25">
      <c r="B27">
        <v>23</v>
      </c>
      <c r="C27">
        <v>3</v>
      </c>
      <c r="D27">
        <v>3</v>
      </c>
      <c r="E27">
        <v>4</v>
      </c>
      <c r="F27">
        <v>2</v>
      </c>
      <c r="G27">
        <v>4</v>
      </c>
      <c r="H27">
        <v>2</v>
      </c>
      <c r="I27">
        <v>2</v>
      </c>
      <c r="J27">
        <v>2</v>
      </c>
      <c r="M27">
        <v>23</v>
      </c>
      <c r="N27">
        <v>5.5</v>
      </c>
      <c r="O27">
        <v>5.5</v>
      </c>
      <c r="P27">
        <v>7.5</v>
      </c>
      <c r="Q27">
        <v>2.5</v>
      </c>
      <c r="R27">
        <v>7.5</v>
      </c>
      <c r="S27">
        <v>2.5</v>
      </c>
      <c r="T27">
        <v>2.5</v>
      </c>
      <c r="U27">
        <v>2.5</v>
      </c>
      <c r="V27">
        <f t="shared" si="0"/>
        <v>36</v>
      </c>
    </row>
    <row r="28" spans="2:22" x14ac:dyDescent="0.25">
      <c r="B28">
        <v>24</v>
      </c>
      <c r="C28">
        <v>3</v>
      </c>
      <c r="D28">
        <v>3</v>
      </c>
      <c r="E28">
        <v>4</v>
      </c>
      <c r="F28">
        <v>2</v>
      </c>
      <c r="G28">
        <v>2</v>
      </c>
      <c r="H28">
        <v>3</v>
      </c>
      <c r="I28">
        <v>3</v>
      </c>
      <c r="J28">
        <v>3</v>
      </c>
      <c r="M28">
        <v>24</v>
      </c>
      <c r="N28">
        <v>5</v>
      </c>
      <c r="O28">
        <v>5</v>
      </c>
      <c r="P28">
        <v>8</v>
      </c>
      <c r="Q28">
        <v>1.5</v>
      </c>
      <c r="R28">
        <v>1.5</v>
      </c>
      <c r="S28">
        <v>5</v>
      </c>
      <c r="T28">
        <v>5</v>
      </c>
      <c r="U28">
        <v>5</v>
      </c>
      <c r="V28">
        <f t="shared" si="0"/>
        <v>36</v>
      </c>
    </row>
    <row r="29" spans="2:22" x14ac:dyDescent="0.25">
      <c r="B29">
        <v>25</v>
      </c>
      <c r="C29">
        <v>3</v>
      </c>
      <c r="D29">
        <v>4</v>
      </c>
      <c r="E29">
        <v>3</v>
      </c>
      <c r="F29">
        <v>2</v>
      </c>
      <c r="G29">
        <v>5</v>
      </c>
      <c r="H29">
        <v>5</v>
      </c>
      <c r="I29">
        <v>3</v>
      </c>
      <c r="J29">
        <v>3</v>
      </c>
      <c r="M29">
        <v>25</v>
      </c>
      <c r="N29">
        <v>3.5</v>
      </c>
      <c r="O29">
        <v>6</v>
      </c>
      <c r="P29">
        <v>3.5</v>
      </c>
      <c r="Q29">
        <v>1</v>
      </c>
      <c r="R29">
        <v>7.5</v>
      </c>
      <c r="S29">
        <v>7.5</v>
      </c>
      <c r="T29">
        <v>3.5</v>
      </c>
      <c r="U29">
        <v>3.5</v>
      </c>
      <c r="V29">
        <f t="shared" si="0"/>
        <v>36</v>
      </c>
    </row>
    <row r="30" spans="2:22" x14ac:dyDescent="0.25">
      <c r="B30">
        <v>26</v>
      </c>
      <c r="C30">
        <v>3</v>
      </c>
      <c r="D30">
        <v>2</v>
      </c>
      <c r="E30">
        <v>4</v>
      </c>
      <c r="F30">
        <v>4</v>
      </c>
      <c r="G30">
        <v>4</v>
      </c>
      <c r="H30">
        <v>3</v>
      </c>
      <c r="I30">
        <v>2</v>
      </c>
      <c r="J30">
        <v>3</v>
      </c>
      <c r="M30">
        <v>26</v>
      </c>
      <c r="N30">
        <v>4</v>
      </c>
      <c r="O30">
        <v>1.5</v>
      </c>
      <c r="P30">
        <v>7</v>
      </c>
      <c r="Q30">
        <v>7</v>
      </c>
      <c r="R30">
        <v>7</v>
      </c>
      <c r="S30">
        <v>4</v>
      </c>
      <c r="T30">
        <v>1.5</v>
      </c>
      <c r="U30">
        <v>4</v>
      </c>
      <c r="V30">
        <f t="shared" si="0"/>
        <v>36</v>
      </c>
    </row>
    <row r="31" spans="2:22" x14ac:dyDescent="0.25">
      <c r="B31">
        <v>27</v>
      </c>
      <c r="C31">
        <v>3</v>
      </c>
      <c r="D31">
        <v>2</v>
      </c>
      <c r="E31">
        <v>4</v>
      </c>
      <c r="F31">
        <v>4</v>
      </c>
      <c r="G31">
        <v>2</v>
      </c>
      <c r="H31">
        <v>3</v>
      </c>
      <c r="I31">
        <v>4</v>
      </c>
      <c r="J31">
        <v>4</v>
      </c>
      <c r="M31">
        <v>27</v>
      </c>
      <c r="N31">
        <v>3.5</v>
      </c>
      <c r="O31">
        <v>1.5</v>
      </c>
      <c r="P31">
        <v>6.5</v>
      </c>
      <c r="Q31">
        <v>6.5</v>
      </c>
      <c r="R31">
        <v>1.5</v>
      </c>
      <c r="S31">
        <v>3.5</v>
      </c>
      <c r="T31">
        <v>6.5</v>
      </c>
      <c r="U31">
        <v>6.5</v>
      </c>
      <c r="V31">
        <f t="shared" si="0"/>
        <v>36</v>
      </c>
    </row>
    <row r="32" spans="2:22" x14ac:dyDescent="0.25">
      <c r="B32">
        <v>28</v>
      </c>
      <c r="C32">
        <v>4</v>
      </c>
      <c r="D32">
        <v>3</v>
      </c>
      <c r="E32">
        <v>5</v>
      </c>
      <c r="F32">
        <v>5</v>
      </c>
      <c r="G32">
        <v>5</v>
      </c>
      <c r="H32">
        <v>3</v>
      </c>
      <c r="I32">
        <v>4</v>
      </c>
      <c r="J32">
        <v>4</v>
      </c>
      <c r="M32">
        <v>28</v>
      </c>
      <c r="N32">
        <v>4</v>
      </c>
      <c r="O32">
        <v>1.5</v>
      </c>
      <c r="P32">
        <v>7</v>
      </c>
      <c r="Q32">
        <v>7</v>
      </c>
      <c r="R32">
        <v>7</v>
      </c>
      <c r="S32">
        <v>1.5</v>
      </c>
      <c r="T32">
        <v>4</v>
      </c>
      <c r="U32">
        <v>4</v>
      </c>
      <c r="V32">
        <f t="shared" si="0"/>
        <v>36</v>
      </c>
    </row>
    <row r="33" spans="2:24" x14ac:dyDescent="0.25">
      <c r="B33">
        <v>29</v>
      </c>
      <c r="C33">
        <v>3</v>
      </c>
      <c r="D33">
        <v>3</v>
      </c>
      <c r="E33">
        <v>5</v>
      </c>
      <c r="F33">
        <v>4</v>
      </c>
      <c r="G33">
        <v>5</v>
      </c>
      <c r="H33">
        <v>5</v>
      </c>
      <c r="I33">
        <v>5</v>
      </c>
      <c r="J33">
        <v>4</v>
      </c>
      <c r="M33">
        <v>29</v>
      </c>
      <c r="N33">
        <v>1.5</v>
      </c>
      <c r="O33">
        <v>1.5</v>
      </c>
      <c r="P33">
        <v>6.5</v>
      </c>
      <c r="Q33">
        <v>3.5</v>
      </c>
      <c r="R33">
        <v>6.5</v>
      </c>
      <c r="S33">
        <v>6.5</v>
      </c>
      <c r="T33">
        <v>6.5</v>
      </c>
      <c r="U33">
        <v>3.5</v>
      </c>
      <c r="V33">
        <f t="shared" si="0"/>
        <v>36</v>
      </c>
    </row>
    <row r="34" spans="2:24" x14ac:dyDescent="0.25">
      <c r="B34">
        <v>30</v>
      </c>
      <c r="C34">
        <v>4</v>
      </c>
      <c r="D34">
        <v>3</v>
      </c>
      <c r="E34">
        <v>3</v>
      </c>
      <c r="F34">
        <v>4</v>
      </c>
      <c r="G34">
        <v>3</v>
      </c>
      <c r="H34">
        <v>4</v>
      </c>
      <c r="I34">
        <v>4</v>
      </c>
      <c r="J34">
        <v>4</v>
      </c>
      <c r="M34">
        <v>30</v>
      </c>
      <c r="N34">
        <v>6</v>
      </c>
      <c r="O34">
        <v>2</v>
      </c>
      <c r="P34">
        <v>2</v>
      </c>
      <c r="Q34">
        <v>6</v>
      </c>
      <c r="R34">
        <v>2</v>
      </c>
      <c r="S34">
        <v>6</v>
      </c>
      <c r="T34">
        <v>6</v>
      </c>
      <c r="U34">
        <v>6</v>
      </c>
      <c r="V34">
        <f t="shared" si="0"/>
        <v>36</v>
      </c>
    </row>
    <row r="35" spans="2:24" x14ac:dyDescent="0.25">
      <c r="B35" s="31" t="s">
        <v>83</v>
      </c>
      <c r="C35" s="32">
        <f>AVERAGE(C5:C34)</f>
        <v>3.6666666666666665</v>
      </c>
      <c r="D35" s="32">
        <f t="shared" ref="D35:J35" si="1">AVERAGE(D5:D34)</f>
        <v>3.6</v>
      </c>
      <c r="E35" s="32">
        <f t="shared" si="1"/>
        <v>3.5333333333333332</v>
      </c>
      <c r="F35" s="32">
        <f t="shared" si="1"/>
        <v>2.5333333333333332</v>
      </c>
      <c r="G35" s="32">
        <f t="shared" si="1"/>
        <v>3.8</v>
      </c>
      <c r="H35" s="32">
        <f t="shared" si="1"/>
        <v>3.5</v>
      </c>
      <c r="I35" s="32">
        <f t="shared" si="1"/>
        <v>3.5333333333333332</v>
      </c>
      <c r="J35" s="32">
        <f t="shared" si="1"/>
        <v>3.2666666666666666</v>
      </c>
      <c r="M35" s="12" t="s">
        <v>5</v>
      </c>
      <c r="N35" s="12">
        <f>SUM(N5:N34)</f>
        <v>150</v>
      </c>
      <c r="O35" s="12">
        <f t="shared" ref="O35:U35" si="2">SUM(O5:O34)</f>
        <v>144.5</v>
      </c>
      <c r="P35" s="12">
        <f t="shared" si="2"/>
        <v>147</v>
      </c>
      <c r="Q35" s="12">
        <f t="shared" si="2"/>
        <v>82</v>
      </c>
      <c r="R35" s="12">
        <f t="shared" si="2"/>
        <v>164</v>
      </c>
      <c r="S35" s="12">
        <f t="shared" si="2"/>
        <v>133.5</v>
      </c>
      <c r="T35" s="12">
        <f t="shared" si="2"/>
        <v>141</v>
      </c>
      <c r="U35" s="12">
        <f t="shared" si="2"/>
        <v>118</v>
      </c>
    </row>
    <row r="36" spans="2:24" x14ac:dyDescent="0.25">
      <c r="B36" t="s">
        <v>50</v>
      </c>
      <c r="C36">
        <f>SUM(C5:C34)</f>
        <v>110</v>
      </c>
      <c r="D36">
        <f t="shared" ref="D36:J36" si="3">SUM(D5:D34)</f>
        <v>108</v>
      </c>
      <c r="E36">
        <f t="shared" si="3"/>
        <v>106</v>
      </c>
      <c r="F36">
        <f t="shared" si="3"/>
        <v>76</v>
      </c>
      <c r="G36">
        <f t="shared" si="3"/>
        <v>114</v>
      </c>
      <c r="H36">
        <f t="shared" si="3"/>
        <v>105</v>
      </c>
      <c r="I36">
        <f t="shared" si="3"/>
        <v>106</v>
      </c>
      <c r="J36">
        <f t="shared" si="3"/>
        <v>98</v>
      </c>
      <c r="M36" s="31" t="s">
        <v>83</v>
      </c>
      <c r="N36" s="32">
        <f>AVERAGE(N5:N34)</f>
        <v>5</v>
      </c>
      <c r="O36" s="32">
        <f t="shared" ref="O36:U36" si="4">AVERAGE(O5:O34)</f>
        <v>4.8166666666666664</v>
      </c>
      <c r="P36" s="32">
        <f t="shared" si="4"/>
        <v>4.9000000000000004</v>
      </c>
      <c r="Q36" s="32">
        <f t="shared" si="4"/>
        <v>2.7333333333333334</v>
      </c>
      <c r="R36" s="32">
        <f t="shared" si="4"/>
        <v>5.4666666666666668</v>
      </c>
      <c r="S36" s="32">
        <f t="shared" si="4"/>
        <v>4.45</v>
      </c>
      <c r="T36" s="32">
        <f t="shared" si="4"/>
        <v>4.7</v>
      </c>
      <c r="U36" s="32">
        <f t="shared" si="4"/>
        <v>3.9333333333333331</v>
      </c>
    </row>
    <row r="38" spans="2:24" x14ac:dyDescent="0.25">
      <c r="B38" s="12" t="s">
        <v>63</v>
      </c>
      <c r="C38" s="13">
        <f>(12/((30*8)*(8+1))*SUMSQ(N35:U35)-3*(30)*(8+1))</f>
        <v>24.64722222222224</v>
      </c>
      <c r="E38" t="s">
        <v>65</v>
      </c>
      <c r="F38" t="s">
        <v>120</v>
      </c>
    </row>
    <row r="39" spans="2:24" x14ac:dyDescent="0.25">
      <c r="B39" s="12" t="s">
        <v>64</v>
      </c>
      <c r="C39" s="13">
        <f>+_xlfn.CHISQ.INV.RT(0.05,7)</f>
        <v>14.067140449340167</v>
      </c>
    </row>
    <row r="40" spans="2:24" x14ac:dyDescent="0.25">
      <c r="G40" s="3" t="s">
        <v>1</v>
      </c>
      <c r="H40" s="3" t="s">
        <v>61</v>
      </c>
      <c r="I40" t="s">
        <v>67</v>
      </c>
      <c r="X40">
        <v>118</v>
      </c>
    </row>
    <row r="41" spans="2:24" x14ac:dyDescent="0.25">
      <c r="G41" t="s">
        <v>68</v>
      </c>
      <c r="H41" s="1">
        <v>3.6666666666666665</v>
      </c>
      <c r="I41" s="2">
        <v>150</v>
      </c>
      <c r="J41" t="s">
        <v>86</v>
      </c>
      <c r="K41" s="1"/>
      <c r="L41" s="1">
        <v>2.5333333333333332</v>
      </c>
      <c r="M41">
        <v>82</v>
      </c>
      <c r="N41" t="s">
        <v>84</v>
      </c>
      <c r="O41" s="1">
        <f t="shared" ref="O41:O48" si="5">M41+$H$49</f>
        <v>113.21168050586191</v>
      </c>
    </row>
    <row r="42" spans="2:24" x14ac:dyDescent="0.25">
      <c r="G42" t="s">
        <v>69</v>
      </c>
      <c r="H42" s="1">
        <v>3.6</v>
      </c>
      <c r="I42" s="2">
        <v>144.5</v>
      </c>
      <c r="J42" t="s">
        <v>121</v>
      </c>
      <c r="K42" s="1"/>
      <c r="L42" s="1">
        <v>3.2666666666666666</v>
      </c>
      <c r="M42">
        <v>118</v>
      </c>
      <c r="N42" t="s">
        <v>85</v>
      </c>
      <c r="O42" s="1">
        <f t="shared" si="5"/>
        <v>149.21168050586192</v>
      </c>
    </row>
    <row r="43" spans="2:24" x14ac:dyDescent="0.25">
      <c r="G43" t="s">
        <v>70</v>
      </c>
      <c r="H43" s="1">
        <v>3.5333333333333332</v>
      </c>
      <c r="I43" s="2">
        <v>147</v>
      </c>
      <c r="J43" t="s">
        <v>121</v>
      </c>
      <c r="K43" s="1"/>
      <c r="L43" s="1">
        <v>3.5</v>
      </c>
      <c r="M43">
        <v>133.5</v>
      </c>
      <c r="N43" t="s">
        <v>121</v>
      </c>
      <c r="O43" s="1">
        <f t="shared" si="5"/>
        <v>164.71168050586192</v>
      </c>
    </row>
    <row r="44" spans="2:24" x14ac:dyDescent="0.25">
      <c r="G44" t="s">
        <v>71</v>
      </c>
      <c r="H44" s="1">
        <v>2.5333333333333332</v>
      </c>
      <c r="I44" s="2">
        <v>82</v>
      </c>
      <c r="J44" t="s">
        <v>84</v>
      </c>
      <c r="K44" s="1"/>
      <c r="L44" s="1">
        <v>3.5333333333333332</v>
      </c>
      <c r="M44">
        <v>141</v>
      </c>
      <c r="N44" t="s">
        <v>121</v>
      </c>
      <c r="O44" s="1">
        <f t="shared" si="5"/>
        <v>172.21168050586192</v>
      </c>
    </row>
    <row r="45" spans="2:24" x14ac:dyDescent="0.25">
      <c r="G45" t="s">
        <v>72</v>
      </c>
      <c r="H45" s="1">
        <v>3.8</v>
      </c>
      <c r="I45" s="2">
        <v>164</v>
      </c>
      <c r="J45" t="s">
        <v>86</v>
      </c>
      <c r="K45" s="1"/>
      <c r="L45" s="1">
        <v>3.5333333333333332</v>
      </c>
      <c r="M45">
        <v>147</v>
      </c>
      <c r="N45" t="s">
        <v>121</v>
      </c>
      <c r="O45" s="1">
        <f t="shared" si="5"/>
        <v>178.21168050586192</v>
      </c>
    </row>
    <row r="46" spans="2:24" x14ac:dyDescent="0.25">
      <c r="G46" t="s">
        <v>189</v>
      </c>
      <c r="H46" s="1">
        <v>3.5</v>
      </c>
      <c r="I46" s="2">
        <v>133.5</v>
      </c>
      <c r="J46" t="s">
        <v>121</v>
      </c>
      <c r="K46" s="1"/>
      <c r="L46" s="1">
        <v>3.6</v>
      </c>
      <c r="M46">
        <v>144.5</v>
      </c>
      <c r="N46" t="s">
        <v>121</v>
      </c>
      <c r="O46" s="1">
        <f t="shared" si="5"/>
        <v>175.71168050586192</v>
      </c>
    </row>
    <row r="47" spans="2:24" x14ac:dyDescent="0.25">
      <c r="G47" t="s">
        <v>190</v>
      </c>
      <c r="H47" s="1">
        <v>3.5333333333333332</v>
      </c>
      <c r="I47" s="2">
        <v>141</v>
      </c>
      <c r="J47" t="s">
        <v>121</v>
      </c>
      <c r="K47" s="1"/>
      <c r="L47" s="1">
        <v>3.6666666666666665</v>
      </c>
      <c r="M47">
        <v>150</v>
      </c>
      <c r="N47" t="s">
        <v>86</v>
      </c>
      <c r="O47" s="1">
        <f t="shared" si="5"/>
        <v>181.21168050586192</v>
      </c>
    </row>
    <row r="48" spans="2:24" x14ac:dyDescent="0.25">
      <c r="G48" t="s">
        <v>191</v>
      </c>
      <c r="H48" s="1">
        <v>3.2666666666666666</v>
      </c>
      <c r="I48" s="2">
        <v>118</v>
      </c>
      <c r="J48" t="s">
        <v>121</v>
      </c>
      <c r="K48" s="1"/>
      <c r="L48" s="1">
        <v>3.8</v>
      </c>
      <c r="M48">
        <v>164</v>
      </c>
      <c r="N48" t="s">
        <v>86</v>
      </c>
      <c r="O48" s="1">
        <f t="shared" si="5"/>
        <v>195.21168050586192</v>
      </c>
    </row>
    <row r="49" spans="2:8" x14ac:dyDescent="0.25">
      <c r="G49" s="71" t="s">
        <v>76</v>
      </c>
      <c r="H49" s="72">
        <f>1.645*SQRT(30*8*(8+1)/6)</f>
        <v>31.211680505861906</v>
      </c>
    </row>
    <row r="52" spans="2:8" x14ac:dyDescent="0.25">
      <c r="B52" s="36" t="s">
        <v>122</v>
      </c>
    </row>
    <row r="54" spans="2:8" x14ac:dyDescent="0.25">
      <c r="B54" s="130" t="s">
        <v>132</v>
      </c>
      <c r="C54" s="130"/>
      <c r="D54" s="130"/>
      <c r="E54" s="130"/>
      <c r="F54" s="130"/>
    </row>
    <row r="55" spans="2:8" x14ac:dyDescent="0.25">
      <c r="B55" s="130"/>
      <c r="C55" s="130"/>
      <c r="D55" s="130"/>
      <c r="E55" s="130"/>
      <c r="F55" s="130"/>
    </row>
    <row r="56" spans="2:8" x14ac:dyDescent="0.25">
      <c r="B56" s="130"/>
      <c r="C56" s="130"/>
      <c r="D56" s="130"/>
      <c r="E56" s="130"/>
      <c r="F56" s="130"/>
    </row>
    <row r="57" spans="2:8" x14ac:dyDescent="0.25">
      <c r="B57" s="130"/>
      <c r="C57" s="130"/>
      <c r="D57" s="130"/>
      <c r="E57" s="130"/>
      <c r="F57" s="130"/>
    </row>
    <row r="58" spans="2:8" x14ac:dyDescent="0.25">
      <c r="B58" s="130"/>
      <c r="C58" s="130"/>
      <c r="D58" s="130"/>
      <c r="E58" s="130"/>
      <c r="F58" s="130"/>
    </row>
  </sheetData>
  <sortState xmlns:xlrd2="http://schemas.microsoft.com/office/spreadsheetml/2017/richdata2" ref="L41:O48">
    <sortCondition ref="L41:L48"/>
  </sortState>
  <mergeCells count="1">
    <mergeCell ref="B54:F5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B2092-E18E-4DD6-9370-887BD17F2E42}">
  <dimension ref="B3:V59"/>
  <sheetViews>
    <sheetView topLeftCell="C10" zoomScale="80" zoomScaleNormal="80" workbookViewId="0">
      <selection activeCell="L32" sqref="L32"/>
    </sheetView>
  </sheetViews>
  <sheetFormatPr defaultRowHeight="15" x14ac:dyDescent="0.25"/>
  <cols>
    <col min="2" max="2" width="13.28515625" customWidth="1"/>
    <col min="4" max="4" width="9.140625" customWidth="1"/>
    <col min="6" max="6" width="13.140625" customWidth="1"/>
    <col min="7" max="7" width="42.85546875" customWidth="1"/>
    <col min="8" max="8" width="10" customWidth="1"/>
    <col min="9" max="9" width="14.140625" customWidth="1"/>
    <col min="13" max="13" width="10.5703125" customWidth="1"/>
  </cols>
  <sheetData>
    <row r="3" spans="2:22" x14ac:dyDescent="0.25">
      <c r="C3">
        <v>375</v>
      </c>
      <c r="D3">
        <v>287</v>
      </c>
      <c r="E3">
        <v>236</v>
      </c>
      <c r="F3">
        <v>748</v>
      </c>
      <c r="G3">
        <v>152</v>
      </c>
      <c r="H3">
        <v>312</v>
      </c>
      <c r="I3">
        <v>515</v>
      </c>
      <c r="J3">
        <v>821</v>
      </c>
    </row>
    <row r="4" spans="2:22" x14ac:dyDescent="0.25">
      <c r="B4" t="s">
        <v>56</v>
      </c>
      <c r="C4" t="s">
        <v>57</v>
      </c>
      <c r="D4" t="s">
        <v>58</v>
      </c>
      <c r="E4" t="s">
        <v>59</v>
      </c>
      <c r="F4" t="s">
        <v>60</v>
      </c>
      <c r="G4" t="s">
        <v>12</v>
      </c>
      <c r="H4" t="s">
        <v>13</v>
      </c>
      <c r="I4" t="s">
        <v>14</v>
      </c>
      <c r="J4" t="s">
        <v>15</v>
      </c>
      <c r="M4" t="s">
        <v>56</v>
      </c>
      <c r="N4" t="s">
        <v>57</v>
      </c>
      <c r="O4" t="s">
        <v>58</v>
      </c>
      <c r="P4" t="s">
        <v>59</v>
      </c>
      <c r="Q4" t="s">
        <v>60</v>
      </c>
      <c r="R4" t="s">
        <v>12</v>
      </c>
      <c r="S4" t="s">
        <v>13</v>
      </c>
      <c r="T4" t="s">
        <v>14</v>
      </c>
      <c r="U4" t="s">
        <v>15</v>
      </c>
      <c r="V4" t="s">
        <v>7</v>
      </c>
    </row>
    <row r="5" spans="2:22" x14ac:dyDescent="0.25">
      <c r="B5">
        <v>1</v>
      </c>
      <c r="C5">
        <v>4</v>
      </c>
      <c r="D5">
        <v>4</v>
      </c>
      <c r="E5">
        <v>4</v>
      </c>
      <c r="F5">
        <v>2</v>
      </c>
      <c r="G5">
        <v>4</v>
      </c>
      <c r="H5">
        <v>4</v>
      </c>
      <c r="I5">
        <v>4</v>
      </c>
      <c r="J5">
        <v>4</v>
      </c>
      <c r="M5">
        <v>1</v>
      </c>
      <c r="N5">
        <v>5</v>
      </c>
      <c r="O5">
        <v>5</v>
      </c>
      <c r="P5">
        <v>5</v>
      </c>
      <c r="Q5">
        <v>1</v>
      </c>
      <c r="R5">
        <v>5</v>
      </c>
      <c r="S5">
        <v>5</v>
      </c>
      <c r="T5">
        <v>5</v>
      </c>
      <c r="U5">
        <v>5</v>
      </c>
      <c r="V5">
        <f>SUM(N5:U5)</f>
        <v>36</v>
      </c>
    </row>
    <row r="6" spans="2:22" x14ac:dyDescent="0.25">
      <c r="B6">
        <v>2</v>
      </c>
      <c r="C6">
        <v>5</v>
      </c>
      <c r="D6">
        <v>5</v>
      </c>
      <c r="E6">
        <v>5</v>
      </c>
      <c r="F6">
        <v>2</v>
      </c>
      <c r="G6">
        <v>4</v>
      </c>
      <c r="H6">
        <v>5</v>
      </c>
      <c r="I6">
        <v>4</v>
      </c>
      <c r="J6">
        <v>5</v>
      </c>
      <c r="M6">
        <v>2</v>
      </c>
      <c r="N6">
        <v>6</v>
      </c>
      <c r="O6">
        <v>6</v>
      </c>
      <c r="P6">
        <v>6</v>
      </c>
      <c r="Q6">
        <v>1</v>
      </c>
      <c r="R6">
        <v>2.5</v>
      </c>
      <c r="S6">
        <v>6</v>
      </c>
      <c r="T6">
        <v>2.5</v>
      </c>
      <c r="U6">
        <v>6</v>
      </c>
      <c r="V6">
        <f t="shared" ref="V6:V34" si="0">SUM(N6:U6)</f>
        <v>36</v>
      </c>
    </row>
    <row r="7" spans="2:22" x14ac:dyDescent="0.25">
      <c r="B7">
        <v>3</v>
      </c>
      <c r="C7">
        <v>5</v>
      </c>
      <c r="D7">
        <v>4</v>
      </c>
      <c r="E7">
        <v>4</v>
      </c>
      <c r="F7">
        <v>5</v>
      </c>
      <c r="G7">
        <v>4</v>
      </c>
      <c r="H7">
        <v>4</v>
      </c>
      <c r="I7">
        <v>4</v>
      </c>
      <c r="J7">
        <v>5</v>
      </c>
      <c r="M7">
        <v>3</v>
      </c>
      <c r="N7">
        <v>7</v>
      </c>
      <c r="O7">
        <v>3</v>
      </c>
      <c r="P7">
        <v>3</v>
      </c>
      <c r="Q7">
        <v>7</v>
      </c>
      <c r="R7">
        <v>3</v>
      </c>
      <c r="S7">
        <v>3</v>
      </c>
      <c r="T7">
        <v>3</v>
      </c>
      <c r="U7">
        <v>7</v>
      </c>
      <c r="V7">
        <f t="shared" si="0"/>
        <v>36</v>
      </c>
    </row>
    <row r="8" spans="2:22" x14ac:dyDescent="0.25">
      <c r="B8">
        <v>4</v>
      </c>
      <c r="C8">
        <v>5</v>
      </c>
      <c r="D8">
        <v>3</v>
      </c>
      <c r="E8">
        <v>4</v>
      </c>
      <c r="F8">
        <v>2</v>
      </c>
      <c r="G8">
        <v>3</v>
      </c>
      <c r="H8">
        <v>5</v>
      </c>
      <c r="I8">
        <v>3</v>
      </c>
      <c r="J8">
        <v>4</v>
      </c>
      <c r="M8">
        <v>4</v>
      </c>
      <c r="N8">
        <v>7.5</v>
      </c>
      <c r="O8">
        <v>3</v>
      </c>
      <c r="P8">
        <v>5.5</v>
      </c>
      <c r="Q8">
        <v>1</v>
      </c>
      <c r="R8">
        <v>3</v>
      </c>
      <c r="S8">
        <v>7.5</v>
      </c>
      <c r="T8">
        <v>3</v>
      </c>
      <c r="U8">
        <v>5.5</v>
      </c>
      <c r="V8">
        <f t="shared" si="0"/>
        <v>36</v>
      </c>
    </row>
    <row r="9" spans="2:22" x14ac:dyDescent="0.25">
      <c r="B9">
        <v>5</v>
      </c>
      <c r="C9">
        <v>4</v>
      </c>
      <c r="D9">
        <v>4</v>
      </c>
      <c r="E9">
        <v>5</v>
      </c>
      <c r="F9">
        <v>1</v>
      </c>
      <c r="G9">
        <v>5</v>
      </c>
      <c r="H9">
        <v>3</v>
      </c>
      <c r="I9">
        <v>3</v>
      </c>
      <c r="J9">
        <v>2</v>
      </c>
      <c r="M9">
        <v>5</v>
      </c>
      <c r="N9">
        <v>5.5</v>
      </c>
      <c r="O9">
        <v>5.5</v>
      </c>
      <c r="P9">
        <v>7.5</v>
      </c>
      <c r="Q9">
        <v>1</v>
      </c>
      <c r="R9">
        <v>7.5</v>
      </c>
      <c r="S9">
        <v>3.5</v>
      </c>
      <c r="T9">
        <v>3.5</v>
      </c>
      <c r="U9">
        <v>2</v>
      </c>
      <c r="V9">
        <f t="shared" si="0"/>
        <v>36</v>
      </c>
    </row>
    <row r="10" spans="2:22" x14ac:dyDescent="0.25">
      <c r="B10">
        <v>6</v>
      </c>
      <c r="C10">
        <v>4</v>
      </c>
      <c r="D10">
        <v>3</v>
      </c>
      <c r="E10">
        <v>3</v>
      </c>
      <c r="F10">
        <v>3</v>
      </c>
      <c r="G10">
        <v>3</v>
      </c>
      <c r="H10">
        <v>4</v>
      </c>
      <c r="I10">
        <v>4</v>
      </c>
      <c r="J10">
        <v>5</v>
      </c>
      <c r="M10">
        <v>6</v>
      </c>
      <c r="N10">
        <v>6</v>
      </c>
      <c r="O10">
        <v>2.5</v>
      </c>
      <c r="P10">
        <v>2.5</v>
      </c>
      <c r="Q10">
        <v>2.5</v>
      </c>
      <c r="R10">
        <v>2.5</v>
      </c>
      <c r="S10">
        <v>6</v>
      </c>
      <c r="T10">
        <v>6</v>
      </c>
      <c r="U10">
        <v>8</v>
      </c>
      <c r="V10">
        <f t="shared" si="0"/>
        <v>36</v>
      </c>
    </row>
    <row r="11" spans="2:22" x14ac:dyDescent="0.25">
      <c r="B11">
        <v>7</v>
      </c>
      <c r="C11">
        <v>4</v>
      </c>
      <c r="D11">
        <v>4</v>
      </c>
      <c r="E11">
        <v>4</v>
      </c>
      <c r="F11">
        <v>2</v>
      </c>
      <c r="G11">
        <v>4</v>
      </c>
      <c r="H11">
        <v>4</v>
      </c>
      <c r="I11">
        <v>4</v>
      </c>
      <c r="J11">
        <v>2</v>
      </c>
      <c r="M11">
        <v>7</v>
      </c>
      <c r="N11">
        <v>5.5</v>
      </c>
      <c r="O11">
        <v>5.5</v>
      </c>
      <c r="P11">
        <v>5.5</v>
      </c>
      <c r="Q11">
        <v>1.5</v>
      </c>
      <c r="R11">
        <v>5.5</v>
      </c>
      <c r="S11">
        <v>5.5</v>
      </c>
      <c r="T11">
        <v>5.5</v>
      </c>
      <c r="U11">
        <v>1.5</v>
      </c>
      <c r="V11">
        <f t="shared" si="0"/>
        <v>36</v>
      </c>
    </row>
    <row r="12" spans="2:22" x14ac:dyDescent="0.25">
      <c r="B12">
        <v>8</v>
      </c>
      <c r="C12">
        <v>4</v>
      </c>
      <c r="D12">
        <v>4</v>
      </c>
      <c r="E12">
        <v>4</v>
      </c>
      <c r="F12">
        <v>4</v>
      </c>
      <c r="G12">
        <v>4</v>
      </c>
      <c r="H12">
        <v>4</v>
      </c>
      <c r="I12">
        <v>4</v>
      </c>
      <c r="J12">
        <v>4</v>
      </c>
      <c r="M12">
        <v>8</v>
      </c>
      <c r="N12">
        <v>4.5</v>
      </c>
      <c r="O12">
        <v>4.5</v>
      </c>
      <c r="P12">
        <v>4.5</v>
      </c>
      <c r="Q12">
        <v>4.5</v>
      </c>
      <c r="R12">
        <v>4.5</v>
      </c>
      <c r="S12">
        <v>4.5</v>
      </c>
      <c r="T12">
        <v>4.5</v>
      </c>
      <c r="U12">
        <v>4.5</v>
      </c>
      <c r="V12">
        <f t="shared" si="0"/>
        <v>36</v>
      </c>
    </row>
    <row r="13" spans="2:22" x14ac:dyDescent="0.25">
      <c r="B13">
        <v>9</v>
      </c>
      <c r="C13">
        <v>4</v>
      </c>
      <c r="D13">
        <v>4</v>
      </c>
      <c r="E13">
        <v>3</v>
      </c>
      <c r="F13">
        <v>2</v>
      </c>
      <c r="G13">
        <v>4</v>
      </c>
      <c r="H13">
        <v>3</v>
      </c>
      <c r="I13">
        <v>3</v>
      </c>
      <c r="J13">
        <v>3</v>
      </c>
      <c r="M13">
        <v>9</v>
      </c>
      <c r="N13">
        <v>7</v>
      </c>
      <c r="O13">
        <v>7</v>
      </c>
      <c r="P13">
        <v>3.5</v>
      </c>
      <c r="Q13">
        <v>1</v>
      </c>
      <c r="R13">
        <v>7</v>
      </c>
      <c r="S13">
        <v>3.5</v>
      </c>
      <c r="T13">
        <v>3.5</v>
      </c>
      <c r="U13">
        <v>3.5</v>
      </c>
      <c r="V13">
        <f t="shared" si="0"/>
        <v>36</v>
      </c>
    </row>
    <row r="14" spans="2:22" x14ac:dyDescent="0.25">
      <c r="B14">
        <v>10</v>
      </c>
      <c r="C14">
        <v>2</v>
      </c>
      <c r="D14">
        <v>4</v>
      </c>
      <c r="E14">
        <v>2</v>
      </c>
      <c r="F14">
        <v>1</v>
      </c>
      <c r="G14">
        <v>4</v>
      </c>
      <c r="H14">
        <v>4</v>
      </c>
      <c r="I14">
        <v>2</v>
      </c>
      <c r="J14">
        <v>2</v>
      </c>
      <c r="M14">
        <v>10</v>
      </c>
      <c r="N14">
        <v>3.5</v>
      </c>
      <c r="O14">
        <v>7</v>
      </c>
      <c r="P14">
        <v>3.5</v>
      </c>
      <c r="Q14">
        <v>1</v>
      </c>
      <c r="R14">
        <v>7</v>
      </c>
      <c r="S14">
        <v>7</v>
      </c>
      <c r="T14">
        <v>3.5</v>
      </c>
      <c r="U14">
        <v>3.5</v>
      </c>
      <c r="V14">
        <f t="shared" si="0"/>
        <v>36</v>
      </c>
    </row>
    <row r="15" spans="2:22" x14ac:dyDescent="0.25">
      <c r="B15">
        <v>11</v>
      </c>
      <c r="C15">
        <v>3</v>
      </c>
      <c r="D15">
        <v>3</v>
      </c>
      <c r="E15">
        <v>3</v>
      </c>
      <c r="F15">
        <v>3</v>
      </c>
      <c r="G15">
        <v>4</v>
      </c>
      <c r="H15">
        <v>3</v>
      </c>
      <c r="I15">
        <v>3</v>
      </c>
      <c r="J15">
        <v>3</v>
      </c>
      <c r="M15">
        <v>11</v>
      </c>
      <c r="N15">
        <v>4</v>
      </c>
      <c r="O15">
        <v>4</v>
      </c>
      <c r="P15">
        <v>4</v>
      </c>
      <c r="Q15">
        <v>4</v>
      </c>
      <c r="R15">
        <v>8</v>
      </c>
      <c r="S15">
        <v>4</v>
      </c>
      <c r="T15">
        <v>4</v>
      </c>
      <c r="U15">
        <v>4</v>
      </c>
      <c r="V15">
        <f t="shared" si="0"/>
        <v>36</v>
      </c>
    </row>
    <row r="16" spans="2:22" x14ac:dyDescent="0.25">
      <c r="B16">
        <v>12</v>
      </c>
      <c r="C16">
        <v>5</v>
      </c>
      <c r="D16">
        <v>3</v>
      </c>
      <c r="E16">
        <v>5</v>
      </c>
      <c r="F16">
        <v>3</v>
      </c>
      <c r="G16">
        <v>3</v>
      </c>
      <c r="H16">
        <v>3</v>
      </c>
      <c r="I16">
        <v>5</v>
      </c>
      <c r="J16">
        <v>4</v>
      </c>
      <c r="M16">
        <v>12</v>
      </c>
      <c r="N16">
        <v>7</v>
      </c>
      <c r="O16">
        <v>2.5</v>
      </c>
      <c r="P16">
        <v>7</v>
      </c>
      <c r="Q16">
        <v>2.5</v>
      </c>
      <c r="R16">
        <v>2.5</v>
      </c>
      <c r="S16">
        <v>2.5</v>
      </c>
      <c r="T16">
        <v>7</v>
      </c>
      <c r="U16">
        <v>5</v>
      </c>
      <c r="V16">
        <f t="shared" si="0"/>
        <v>36</v>
      </c>
    </row>
    <row r="17" spans="2:22" x14ac:dyDescent="0.25">
      <c r="B17">
        <v>13</v>
      </c>
      <c r="C17">
        <v>4</v>
      </c>
      <c r="D17">
        <v>5</v>
      </c>
      <c r="E17">
        <v>2</v>
      </c>
      <c r="F17">
        <v>2</v>
      </c>
      <c r="G17">
        <v>3</v>
      </c>
      <c r="H17">
        <v>4</v>
      </c>
      <c r="I17">
        <v>4</v>
      </c>
      <c r="J17">
        <v>4</v>
      </c>
      <c r="M17">
        <v>13</v>
      </c>
      <c r="N17">
        <v>5.5</v>
      </c>
      <c r="O17">
        <v>8</v>
      </c>
      <c r="P17">
        <v>1.5</v>
      </c>
      <c r="Q17">
        <v>1.5</v>
      </c>
      <c r="R17">
        <v>3</v>
      </c>
      <c r="S17">
        <v>5.5</v>
      </c>
      <c r="T17">
        <v>5.5</v>
      </c>
      <c r="U17">
        <v>5.5</v>
      </c>
      <c r="V17">
        <f t="shared" si="0"/>
        <v>36</v>
      </c>
    </row>
    <row r="18" spans="2:22" x14ac:dyDescent="0.25">
      <c r="B18">
        <v>14</v>
      </c>
      <c r="C18">
        <v>4</v>
      </c>
      <c r="D18">
        <v>4</v>
      </c>
      <c r="E18">
        <v>3</v>
      </c>
      <c r="F18">
        <v>1</v>
      </c>
      <c r="G18">
        <v>2</v>
      </c>
      <c r="H18">
        <v>4</v>
      </c>
      <c r="I18">
        <v>4</v>
      </c>
      <c r="J18">
        <v>4</v>
      </c>
      <c r="M18">
        <v>14</v>
      </c>
      <c r="N18">
        <v>6</v>
      </c>
      <c r="O18">
        <v>6</v>
      </c>
      <c r="P18">
        <v>3</v>
      </c>
      <c r="Q18">
        <v>1</v>
      </c>
      <c r="R18">
        <v>2</v>
      </c>
      <c r="S18">
        <v>6</v>
      </c>
      <c r="T18">
        <v>6</v>
      </c>
      <c r="U18">
        <v>6</v>
      </c>
      <c r="V18">
        <f t="shared" si="0"/>
        <v>36</v>
      </c>
    </row>
    <row r="19" spans="2:22" x14ac:dyDescent="0.25">
      <c r="B19">
        <v>15</v>
      </c>
      <c r="C19">
        <v>2</v>
      </c>
      <c r="D19">
        <v>3</v>
      </c>
      <c r="E19">
        <v>2</v>
      </c>
      <c r="F19">
        <v>1</v>
      </c>
      <c r="G19">
        <v>3</v>
      </c>
      <c r="H19">
        <v>2</v>
      </c>
      <c r="I19">
        <v>2</v>
      </c>
      <c r="J19">
        <v>3</v>
      </c>
      <c r="M19">
        <v>15</v>
      </c>
      <c r="N19">
        <v>3.5</v>
      </c>
      <c r="O19">
        <v>7</v>
      </c>
      <c r="P19">
        <v>3.5</v>
      </c>
      <c r="Q19">
        <v>1</v>
      </c>
      <c r="R19">
        <v>7</v>
      </c>
      <c r="S19">
        <v>3.5</v>
      </c>
      <c r="T19">
        <v>3.5</v>
      </c>
      <c r="U19">
        <v>7</v>
      </c>
      <c r="V19">
        <f t="shared" si="0"/>
        <v>36</v>
      </c>
    </row>
    <row r="20" spans="2:22" x14ac:dyDescent="0.25">
      <c r="B20">
        <v>16</v>
      </c>
      <c r="C20">
        <v>5</v>
      </c>
      <c r="D20">
        <v>3</v>
      </c>
      <c r="E20">
        <v>5</v>
      </c>
      <c r="F20">
        <v>1</v>
      </c>
      <c r="G20">
        <v>3</v>
      </c>
      <c r="H20">
        <v>3</v>
      </c>
      <c r="I20">
        <v>3</v>
      </c>
      <c r="J20">
        <v>4</v>
      </c>
      <c r="M20">
        <v>16</v>
      </c>
      <c r="N20">
        <v>7.5</v>
      </c>
      <c r="O20">
        <v>3.5</v>
      </c>
      <c r="P20">
        <v>7.5</v>
      </c>
      <c r="Q20">
        <v>1</v>
      </c>
      <c r="R20">
        <v>3.5</v>
      </c>
      <c r="S20">
        <v>3.5</v>
      </c>
      <c r="T20">
        <v>3.5</v>
      </c>
      <c r="U20">
        <v>6</v>
      </c>
      <c r="V20">
        <f t="shared" si="0"/>
        <v>36</v>
      </c>
    </row>
    <row r="21" spans="2:22" x14ac:dyDescent="0.25">
      <c r="B21">
        <v>17</v>
      </c>
      <c r="C21">
        <v>4</v>
      </c>
      <c r="D21">
        <v>3</v>
      </c>
      <c r="E21">
        <v>3</v>
      </c>
      <c r="F21">
        <v>4</v>
      </c>
      <c r="G21">
        <v>3</v>
      </c>
      <c r="H21">
        <v>3</v>
      </c>
      <c r="I21">
        <v>3</v>
      </c>
      <c r="J21">
        <v>4</v>
      </c>
      <c r="M21">
        <v>17</v>
      </c>
      <c r="N21">
        <v>7</v>
      </c>
      <c r="O21">
        <v>3</v>
      </c>
      <c r="P21">
        <v>3</v>
      </c>
      <c r="Q21">
        <v>7</v>
      </c>
      <c r="R21">
        <v>3</v>
      </c>
      <c r="S21">
        <v>3</v>
      </c>
      <c r="T21">
        <v>3</v>
      </c>
      <c r="U21">
        <v>7</v>
      </c>
      <c r="V21">
        <f t="shared" si="0"/>
        <v>36</v>
      </c>
    </row>
    <row r="22" spans="2:22" x14ac:dyDescent="0.25">
      <c r="B22">
        <v>18</v>
      </c>
      <c r="C22">
        <v>2</v>
      </c>
      <c r="D22">
        <v>2</v>
      </c>
      <c r="E22">
        <v>4</v>
      </c>
      <c r="F22">
        <v>1</v>
      </c>
      <c r="G22">
        <v>4</v>
      </c>
      <c r="H22">
        <v>2</v>
      </c>
      <c r="I22">
        <v>4</v>
      </c>
      <c r="J22">
        <v>3</v>
      </c>
      <c r="M22">
        <v>18</v>
      </c>
      <c r="N22">
        <v>3</v>
      </c>
      <c r="O22">
        <v>3</v>
      </c>
      <c r="P22">
        <v>7</v>
      </c>
      <c r="Q22">
        <v>1</v>
      </c>
      <c r="R22">
        <v>7</v>
      </c>
      <c r="S22">
        <v>3</v>
      </c>
      <c r="T22">
        <v>7</v>
      </c>
      <c r="U22">
        <v>5</v>
      </c>
      <c r="V22">
        <f t="shared" si="0"/>
        <v>36</v>
      </c>
    </row>
    <row r="23" spans="2:22" x14ac:dyDescent="0.25">
      <c r="B23">
        <v>19</v>
      </c>
      <c r="C23">
        <v>3</v>
      </c>
      <c r="D23">
        <v>2</v>
      </c>
      <c r="E23">
        <v>4</v>
      </c>
      <c r="F23">
        <v>3</v>
      </c>
      <c r="G23">
        <v>5</v>
      </c>
      <c r="H23">
        <v>4</v>
      </c>
      <c r="I23">
        <v>5</v>
      </c>
      <c r="J23">
        <v>4</v>
      </c>
      <c r="M23">
        <v>19</v>
      </c>
      <c r="N23">
        <v>2.5</v>
      </c>
      <c r="O23">
        <v>1</v>
      </c>
      <c r="P23">
        <v>5</v>
      </c>
      <c r="Q23">
        <v>2.5</v>
      </c>
      <c r="R23">
        <v>7.5</v>
      </c>
      <c r="S23">
        <v>5</v>
      </c>
      <c r="T23">
        <v>7.5</v>
      </c>
      <c r="U23">
        <v>5</v>
      </c>
      <c r="V23">
        <f t="shared" si="0"/>
        <v>36</v>
      </c>
    </row>
    <row r="24" spans="2:22" x14ac:dyDescent="0.25">
      <c r="B24">
        <v>20</v>
      </c>
      <c r="C24">
        <v>3</v>
      </c>
      <c r="D24">
        <v>4</v>
      </c>
      <c r="E24">
        <v>4</v>
      </c>
      <c r="F24">
        <v>2</v>
      </c>
      <c r="G24">
        <v>3</v>
      </c>
      <c r="H24">
        <v>3</v>
      </c>
      <c r="I24">
        <v>4</v>
      </c>
      <c r="J24">
        <v>4</v>
      </c>
      <c r="M24">
        <v>20</v>
      </c>
      <c r="N24">
        <v>3</v>
      </c>
      <c r="O24">
        <v>6.5</v>
      </c>
      <c r="P24">
        <v>6.5</v>
      </c>
      <c r="Q24">
        <v>1</v>
      </c>
      <c r="R24">
        <v>3</v>
      </c>
      <c r="S24">
        <v>3</v>
      </c>
      <c r="T24">
        <v>6.5</v>
      </c>
      <c r="U24">
        <v>6.5</v>
      </c>
      <c r="V24">
        <f t="shared" si="0"/>
        <v>36</v>
      </c>
    </row>
    <row r="25" spans="2:22" x14ac:dyDescent="0.25">
      <c r="B25">
        <v>21</v>
      </c>
      <c r="C25">
        <v>3</v>
      </c>
      <c r="D25">
        <v>4</v>
      </c>
      <c r="E25">
        <v>4</v>
      </c>
      <c r="F25">
        <v>4</v>
      </c>
      <c r="G25">
        <v>4</v>
      </c>
      <c r="H25">
        <v>4</v>
      </c>
      <c r="I25">
        <v>4</v>
      </c>
      <c r="J25">
        <v>4</v>
      </c>
      <c r="M25">
        <v>21</v>
      </c>
      <c r="N25">
        <v>1</v>
      </c>
      <c r="O25">
        <v>5</v>
      </c>
      <c r="P25">
        <v>5</v>
      </c>
      <c r="Q25">
        <v>5</v>
      </c>
      <c r="R25">
        <v>5</v>
      </c>
      <c r="S25">
        <v>5</v>
      </c>
      <c r="T25">
        <v>5</v>
      </c>
      <c r="U25">
        <v>5</v>
      </c>
      <c r="V25">
        <f t="shared" si="0"/>
        <v>36</v>
      </c>
    </row>
    <row r="26" spans="2:22" x14ac:dyDescent="0.25">
      <c r="B26">
        <v>22</v>
      </c>
      <c r="C26">
        <v>5</v>
      </c>
      <c r="D26">
        <v>3</v>
      </c>
      <c r="E26">
        <v>4</v>
      </c>
      <c r="F26">
        <v>3</v>
      </c>
      <c r="G26">
        <v>3</v>
      </c>
      <c r="H26">
        <v>5</v>
      </c>
      <c r="I26">
        <v>5</v>
      </c>
      <c r="J26">
        <v>5</v>
      </c>
      <c r="M26">
        <v>22</v>
      </c>
      <c r="N26">
        <v>6.5</v>
      </c>
      <c r="O26">
        <v>2</v>
      </c>
      <c r="P26">
        <v>4</v>
      </c>
      <c r="Q26">
        <v>2</v>
      </c>
      <c r="R26">
        <v>2</v>
      </c>
      <c r="S26">
        <v>6.5</v>
      </c>
      <c r="T26">
        <v>6.5</v>
      </c>
      <c r="U26">
        <v>6.5</v>
      </c>
      <c r="V26">
        <f t="shared" si="0"/>
        <v>36</v>
      </c>
    </row>
    <row r="27" spans="2:22" x14ac:dyDescent="0.25">
      <c r="B27">
        <v>23</v>
      </c>
      <c r="C27">
        <v>4</v>
      </c>
      <c r="D27">
        <v>5</v>
      </c>
      <c r="E27">
        <v>5</v>
      </c>
      <c r="F27">
        <v>3</v>
      </c>
      <c r="G27">
        <v>4</v>
      </c>
      <c r="H27">
        <v>4</v>
      </c>
      <c r="I27">
        <v>4</v>
      </c>
      <c r="J27">
        <v>4</v>
      </c>
      <c r="M27">
        <v>23</v>
      </c>
      <c r="N27">
        <v>4</v>
      </c>
      <c r="O27">
        <v>7.5</v>
      </c>
      <c r="P27">
        <v>7.5</v>
      </c>
      <c r="Q27">
        <v>1</v>
      </c>
      <c r="R27">
        <v>4</v>
      </c>
      <c r="S27">
        <v>4</v>
      </c>
      <c r="T27">
        <v>4</v>
      </c>
      <c r="U27">
        <v>4</v>
      </c>
      <c r="V27">
        <f t="shared" si="0"/>
        <v>36</v>
      </c>
    </row>
    <row r="28" spans="2:22" x14ac:dyDescent="0.25">
      <c r="B28">
        <v>24</v>
      </c>
      <c r="C28">
        <v>3</v>
      </c>
      <c r="D28">
        <v>4</v>
      </c>
      <c r="E28">
        <v>4</v>
      </c>
      <c r="F28">
        <v>2</v>
      </c>
      <c r="G28">
        <v>3</v>
      </c>
      <c r="H28">
        <v>3</v>
      </c>
      <c r="I28">
        <v>4</v>
      </c>
      <c r="J28">
        <v>4</v>
      </c>
      <c r="M28">
        <v>24</v>
      </c>
      <c r="N28">
        <v>3</v>
      </c>
      <c r="O28">
        <v>6.5</v>
      </c>
      <c r="P28">
        <v>6.5</v>
      </c>
      <c r="Q28">
        <v>1</v>
      </c>
      <c r="R28">
        <v>3</v>
      </c>
      <c r="S28">
        <v>3</v>
      </c>
      <c r="T28">
        <v>6.5</v>
      </c>
      <c r="U28">
        <v>6.5</v>
      </c>
      <c r="V28">
        <f t="shared" si="0"/>
        <v>36</v>
      </c>
    </row>
    <row r="29" spans="2:22" x14ac:dyDescent="0.25">
      <c r="B29">
        <v>25</v>
      </c>
      <c r="C29">
        <v>4</v>
      </c>
      <c r="D29">
        <v>3</v>
      </c>
      <c r="E29">
        <v>3</v>
      </c>
      <c r="F29">
        <v>2</v>
      </c>
      <c r="G29">
        <v>4</v>
      </c>
      <c r="H29">
        <v>4</v>
      </c>
      <c r="I29">
        <v>4</v>
      </c>
      <c r="J29">
        <v>2</v>
      </c>
      <c r="M29">
        <v>25</v>
      </c>
      <c r="N29">
        <v>6.5</v>
      </c>
      <c r="O29">
        <v>3.5</v>
      </c>
      <c r="P29">
        <v>3.5</v>
      </c>
      <c r="Q29">
        <v>1.5</v>
      </c>
      <c r="R29">
        <v>6.5</v>
      </c>
      <c r="S29">
        <v>6.5</v>
      </c>
      <c r="T29">
        <v>6.5</v>
      </c>
      <c r="U29">
        <v>1.5</v>
      </c>
      <c r="V29">
        <f t="shared" si="0"/>
        <v>36</v>
      </c>
    </row>
    <row r="30" spans="2:22" x14ac:dyDescent="0.25">
      <c r="B30">
        <v>26</v>
      </c>
      <c r="C30">
        <v>4</v>
      </c>
      <c r="D30">
        <v>4</v>
      </c>
      <c r="E30">
        <v>5</v>
      </c>
      <c r="F30">
        <v>5</v>
      </c>
      <c r="G30">
        <v>5</v>
      </c>
      <c r="H30">
        <v>3</v>
      </c>
      <c r="I30">
        <v>4</v>
      </c>
      <c r="J30">
        <v>3</v>
      </c>
      <c r="M30">
        <v>26</v>
      </c>
      <c r="N30">
        <v>4</v>
      </c>
      <c r="O30">
        <v>4</v>
      </c>
      <c r="P30">
        <v>7</v>
      </c>
      <c r="Q30">
        <v>7</v>
      </c>
      <c r="R30">
        <v>7</v>
      </c>
      <c r="S30">
        <v>1.5</v>
      </c>
      <c r="T30">
        <v>4</v>
      </c>
      <c r="U30">
        <v>1.5</v>
      </c>
      <c r="V30">
        <f t="shared" si="0"/>
        <v>36</v>
      </c>
    </row>
    <row r="31" spans="2:22" x14ac:dyDescent="0.25">
      <c r="B31">
        <v>27</v>
      </c>
      <c r="C31">
        <v>4</v>
      </c>
      <c r="D31">
        <v>4</v>
      </c>
      <c r="E31">
        <v>5</v>
      </c>
      <c r="F31">
        <v>5</v>
      </c>
      <c r="G31">
        <v>5</v>
      </c>
      <c r="H31">
        <v>4</v>
      </c>
      <c r="I31">
        <v>4</v>
      </c>
      <c r="J31">
        <v>5</v>
      </c>
      <c r="M31">
        <v>27</v>
      </c>
      <c r="N31">
        <v>2.5</v>
      </c>
      <c r="O31">
        <v>2.5</v>
      </c>
      <c r="P31">
        <v>6.5</v>
      </c>
      <c r="Q31">
        <v>6.5</v>
      </c>
      <c r="R31">
        <v>6.5</v>
      </c>
      <c r="S31">
        <v>2.5</v>
      </c>
      <c r="T31">
        <v>2.5</v>
      </c>
      <c r="U31">
        <v>6.5</v>
      </c>
      <c r="V31">
        <f t="shared" si="0"/>
        <v>36</v>
      </c>
    </row>
    <row r="32" spans="2:22" x14ac:dyDescent="0.25">
      <c r="B32">
        <v>28</v>
      </c>
      <c r="C32">
        <v>4</v>
      </c>
      <c r="D32">
        <v>5</v>
      </c>
      <c r="E32">
        <v>5</v>
      </c>
      <c r="F32">
        <v>4</v>
      </c>
      <c r="G32">
        <v>5</v>
      </c>
      <c r="H32">
        <v>4</v>
      </c>
      <c r="I32">
        <v>4</v>
      </c>
      <c r="J32">
        <v>4</v>
      </c>
      <c r="M32">
        <v>28</v>
      </c>
      <c r="N32">
        <v>3</v>
      </c>
      <c r="O32">
        <v>7</v>
      </c>
      <c r="P32">
        <v>7</v>
      </c>
      <c r="Q32">
        <v>3</v>
      </c>
      <c r="R32">
        <v>7</v>
      </c>
      <c r="S32">
        <v>3</v>
      </c>
      <c r="T32">
        <v>3</v>
      </c>
      <c r="U32">
        <v>3</v>
      </c>
      <c r="V32">
        <f t="shared" si="0"/>
        <v>36</v>
      </c>
    </row>
    <row r="33" spans="2:22" x14ac:dyDescent="0.25">
      <c r="B33">
        <v>29</v>
      </c>
      <c r="C33">
        <v>5</v>
      </c>
      <c r="D33">
        <v>3</v>
      </c>
      <c r="E33">
        <v>5</v>
      </c>
      <c r="F33">
        <v>5</v>
      </c>
      <c r="G33">
        <v>5</v>
      </c>
      <c r="H33">
        <v>3</v>
      </c>
      <c r="I33">
        <v>4</v>
      </c>
      <c r="J33">
        <v>4</v>
      </c>
      <c r="M33">
        <v>29</v>
      </c>
      <c r="N33">
        <v>6.5</v>
      </c>
      <c r="O33">
        <v>1.5</v>
      </c>
      <c r="P33">
        <v>6.5</v>
      </c>
      <c r="Q33">
        <v>6.5</v>
      </c>
      <c r="R33">
        <v>6.5</v>
      </c>
      <c r="S33">
        <v>1.5</v>
      </c>
      <c r="T33">
        <v>3.5</v>
      </c>
      <c r="U33">
        <v>3.5</v>
      </c>
      <c r="V33">
        <f t="shared" si="0"/>
        <v>36</v>
      </c>
    </row>
    <row r="34" spans="2:22" x14ac:dyDescent="0.25">
      <c r="B34">
        <v>30</v>
      </c>
      <c r="C34">
        <v>4</v>
      </c>
      <c r="D34">
        <v>2</v>
      </c>
      <c r="E34">
        <v>2</v>
      </c>
      <c r="F34">
        <v>4</v>
      </c>
      <c r="G34">
        <v>2</v>
      </c>
      <c r="H34">
        <v>3</v>
      </c>
      <c r="I34">
        <v>4</v>
      </c>
      <c r="J34">
        <v>3</v>
      </c>
      <c r="M34">
        <v>30</v>
      </c>
      <c r="N34">
        <v>7</v>
      </c>
      <c r="O34">
        <v>2</v>
      </c>
      <c r="P34">
        <v>2</v>
      </c>
      <c r="Q34">
        <v>7</v>
      </c>
      <c r="R34">
        <v>2</v>
      </c>
      <c r="S34">
        <v>4.5</v>
      </c>
      <c r="T34">
        <v>7</v>
      </c>
      <c r="U34">
        <v>4.5</v>
      </c>
      <c r="V34">
        <f t="shared" si="0"/>
        <v>36</v>
      </c>
    </row>
    <row r="35" spans="2:22" x14ac:dyDescent="0.25">
      <c r="B35" s="31" t="s">
        <v>83</v>
      </c>
      <c r="C35" s="32">
        <f>AVERAGE(C5:C34)</f>
        <v>3.8666666666666667</v>
      </c>
      <c r="D35" s="32">
        <f t="shared" ref="D35:J35" si="1">AVERAGE(D5:D34)</f>
        <v>3.6</v>
      </c>
      <c r="E35" s="32">
        <f t="shared" si="1"/>
        <v>3.8333333333333335</v>
      </c>
      <c r="F35" s="32">
        <f t="shared" si="1"/>
        <v>2.7333333333333334</v>
      </c>
      <c r="G35" s="32">
        <f t="shared" si="1"/>
        <v>3.7333333333333334</v>
      </c>
      <c r="H35" s="32">
        <f t="shared" si="1"/>
        <v>3.6</v>
      </c>
      <c r="I35" s="32">
        <f t="shared" si="1"/>
        <v>3.7666666666666666</v>
      </c>
      <c r="J35" s="32">
        <f t="shared" si="1"/>
        <v>3.7</v>
      </c>
      <c r="M35" s="12" t="s">
        <v>5</v>
      </c>
      <c r="N35" s="12">
        <f>SUM(N5:N34)</f>
        <v>150.5</v>
      </c>
      <c r="O35" s="12">
        <f t="shared" ref="O35:U35" si="2">SUM(O5:O34)</f>
        <v>135</v>
      </c>
      <c r="P35" s="12">
        <f t="shared" si="2"/>
        <v>150</v>
      </c>
      <c r="Q35" s="12">
        <f t="shared" si="2"/>
        <v>84.5</v>
      </c>
      <c r="R35" s="12">
        <f t="shared" si="2"/>
        <v>143.5</v>
      </c>
      <c r="S35" s="12">
        <f t="shared" si="2"/>
        <v>128.5</v>
      </c>
      <c r="T35" s="12">
        <f t="shared" si="2"/>
        <v>142</v>
      </c>
      <c r="U35" s="12">
        <f t="shared" si="2"/>
        <v>146</v>
      </c>
    </row>
    <row r="36" spans="2:22" x14ac:dyDescent="0.25">
      <c r="B36" t="s">
        <v>50</v>
      </c>
      <c r="C36">
        <f>SUM(C5:C34)</f>
        <v>116</v>
      </c>
      <c r="D36">
        <f t="shared" ref="D36:J36" si="3">SUM(D5:D34)</f>
        <v>108</v>
      </c>
      <c r="E36">
        <f t="shared" si="3"/>
        <v>115</v>
      </c>
      <c r="F36">
        <f t="shared" si="3"/>
        <v>82</v>
      </c>
      <c r="G36">
        <f t="shared" si="3"/>
        <v>112</v>
      </c>
      <c r="H36">
        <f t="shared" si="3"/>
        <v>108</v>
      </c>
      <c r="I36">
        <f t="shared" si="3"/>
        <v>113</v>
      </c>
      <c r="J36">
        <f t="shared" si="3"/>
        <v>111</v>
      </c>
      <c r="M36" s="31" t="s">
        <v>83</v>
      </c>
      <c r="N36" s="32">
        <f>AVERAGE(N5:N34)</f>
        <v>5.0166666666666666</v>
      </c>
      <c r="O36" s="32">
        <f t="shared" ref="O36:U36" si="4">AVERAGE(O5:O34)</f>
        <v>4.5</v>
      </c>
      <c r="P36" s="32">
        <f t="shared" si="4"/>
        <v>5</v>
      </c>
      <c r="Q36" s="32">
        <f t="shared" si="4"/>
        <v>2.8166666666666669</v>
      </c>
      <c r="R36" s="32">
        <f t="shared" si="4"/>
        <v>4.7833333333333332</v>
      </c>
      <c r="S36" s="32">
        <f t="shared" si="4"/>
        <v>4.2833333333333332</v>
      </c>
      <c r="T36" s="32">
        <f t="shared" si="4"/>
        <v>4.7333333333333334</v>
      </c>
      <c r="U36" s="32">
        <f t="shared" si="4"/>
        <v>4.8666666666666663</v>
      </c>
    </row>
    <row r="38" spans="2:22" x14ac:dyDescent="0.25">
      <c r="B38" s="12" t="s">
        <v>63</v>
      </c>
      <c r="C38" s="13">
        <f>(12/((30*8)*(8+1))*SUMSQ(N35:U35)-3*(30)*(8+1))</f>
        <v>18.333333333333371</v>
      </c>
      <c r="E38" t="s">
        <v>65</v>
      </c>
      <c r="F38" t="s">
        <v>120</v>
      </c>
    </row>
    <row r="39" spans="2:22" x14ac:dyDescent="0.25">
      <c r="B39" s="12" t="s">
        <v>64</v>
      </c>
      <c r="C39" s="13">
        <f>_xlfn.CHISQ.INV.RT(0.05,7)</f>
        <v>14.067140449340167</v>
      </c>
    </row>
    <row r="40" spans="2:22" x14ac:dyDescent="0.25">
      <c r="G40" s="3" t="s">
        <v>1</v>
      </c>
      <c r="H40" s="3" t="s">
        <v>61</v>
      </c>
      <c r="I40" t="s">
        <v>67</v>
      </c>
    </row>
    <row r="41" spans="2:22" x14ac:dyDescent="0.25">
      <c r="G41" t="s">
        <v>68</v>
      </c>
      <c r="H41" s="1">
        <v>3.8666666666666667</v>
      </c>
      <c r="I41">
        <v>150.5</v>
      </c>
      <c r="J41" t="s">
        <v>85</v>
      </c>
      <c r="L41" s="1">
        <v>2.7333333333333334</v>
      </c>
      <c r="M41">
        <v>84.5</v>
      </c>
      <c r="N41" t="s">
        <v>84</v>
      </c>
      <c r="O41" s="1">
        <f>M41+$H$49</f>
        <v>115.71168050586191</v>
      </c>
    </row>
    <row r="42" spans="2:22" x14ac:dyDescent="0.25">
      <c r="G42" t="s">
        <v>69</v>
      </c>
      <c r="H42" s="1">
        <v>3.6</v>
      </c>
      <c r="I42">
        <v>135</v>
      </c>
      <c r="J42" t="s">
        <v>85</v>
      </c>
      <c r="L42" s="1">
        <v>3.6</v>
      </c>
      <c r="M42">
        <v>128.5</v>
      </c>
      <c r="N42" t="s">
        <v>85</v>
      </c>
      <c r="O42" s="1">
        <f t="shared" ref="O42:O47" si="5">M42+$H$49</f>
        <v>159.71168050586192</v>
      </c>
    </row>
    <row r="43" spans="2:22" x14ac:dyDescent="0.25">
      <c r="G43" t="s">
        <v>70</v>
      </c>
      <c r="H43" s="1">
        <v>3.8333333333333335</v>
      </c>
      <c r="I43">
        <v>150</v>
      </c>
      <c r="J43" t="s">
        <v>85</v>
      </c>
      <c r="L43" s="1">
        <v>3.6</v>
      </c>
      <c r="M43">
        <v>135</v>
      </c>
      <c r="N43" t="s">
        <v>85</v>
      </c>
      <c r="O43" s="1">
        <f t="shared" si="5"/>
        <v>166.21168050586192</v>
      </c>
    </row>
    <row r="44" spans="2:22" x14ac:dyDescent="0.25">
      <c r="G44" t="s">
        <v>71</v>
      </c>
      <c r="H44" s="1">
        <v>2.7333333333333334</v>
      </c>
      <c r="I44">
        <v>84.5</v>
      </c>
      <c r="J44" t="s">
        <v>84</v>
      </c>
      <c r="L44" s="1">
        <v>3.7666666666666666</v>
      </c>
      <c r="M44">
        <v>142</v>
      </c>
      <c r="N44" t="s">
        <v>85</v>
      </c>
      <c r="O44" s="1">
        <f t="shared" si="5"/>
        <v>173.21168050586192</v>
      </c>
    </row>
    <row r="45" spans="2:22" x14ac:dyDescent="0.25">
      <c r="G45" t="s">
        <v>72</v>
      </c>
      <c r="H45" s="1">
        <v>3.7333333333333334</v>
      </c>
      <c r="I45">
        <v>143.5</v>
      </c>
      <c r="J45" t="s">
        <v>85</v>
      </c>
      <c r="L45" s="1">
        <v>3.7333333333333334</v>
      </c>
      <c r="M45">
        <v>143.5</v>
      </c>
      <c r="N45" t="s">
        <v>85</v>
      </c>
      <c r="O45" s="1">
        <f t="shared" si="5"/>
        <v>174.71168050586192</v>
      </c>
    </row>
    <row r="46" spans="2:22" x14ac:dyDescent="0.25">
      <c r="G46" t="s">
        <v>73</v>
      </c>
      <c r="H46" s="1">
        <v>3.6</v>
      </c>
      <c r="I46">
        <v>128.5</v>
      </c>
      <c r="J46" t="s">
        <v>85</v>
      </c>
      <c r="L46" s="1">
        <v>3.7</v>
      </c>
      <c r="M46">
        <v>146</v>
      </c>
      <c r="N46" t="s">
        <v>85</v>
      </c>
      <c r="O46" s="1">
        <f t="shared" si="5"/>
        <v>177.21168050586192</v>
      </c>
    </row>
    <row r="47" spans="2:22" x14ac:dyDescent="0.25">
      <c r="G47" t="s">
        <v>74</v>
      </c>
      <c r="H47" s="1">
        <v>3.7666666666666666</v>
      </c>
      <c r="I47">
        <v>142</v>
      </c>
      <c r="J47" t="s">
        <v>85</v>
      </c>
      <c r="L47" s="1">
        <v>3.8333333333333335</v>
      </c>
      <c r="M47">
        <v>150</v>
      </c>
      <c r="N47" t="s">
        <v>85</v>
      </c>
      <c r="O47" s="1">
        <f t="shared" si="5"/>
        <v>181.21168050586192</v>
      </c>
    </row>
    <row r="48" spans="2:22" x14ac:dyDescent="0.25">
      <c r="G48" t="s">
        <v>75</v>
      </c>
      <c r="H48" s="1">
        <v>3.7</v>
      </c>
      <c r="I48">
        <v>146</v>
      </c>
      <c r="J48" t="s">
        <v>85</v>
      </c>
      <c r="L48" s="1">
        <v>3.8666666666666667</v>
      </c>
      <c r="M48">
        <v>150.5</v>
      </c>
      <c r="N48" t="s">
        <v>85</v>
      </c>
      <c r="O48" s="1">
        <f>M48+$H$49</f>
        <v>181.71168050586192</v>
      </c>
    </row>
    <row r="49" spans="2:8" x14ac:dyDescent="0.25">
      <c r="G49" s="71" t="s">
        <v>76</v>
      </c>
      <c r="H49" s="72">
        <f>1.645*SQRT(30*8*(8+1)/6)</f>
        <v>31.211680505861906</v>
      </c>
    </row>
    <row r="51" spans="2:8" x14ac:dyDescent="0.25">
      <c r="B51" s="36" t="s">
        <v>122</v>
      </c>
    </row>
    <row r="54" spans="2:8" x14ac:dyDescent="0.25">
      <c r="B54" s="130" t="s">
        <v>133</v>
      </c>
      <c r="C54" s="130"/>
      <c r="D54" s="130"/>
      <c r="E54" s="130"/>
      <c r="F54" s="130"/>
    </row>
    <row r="55" spans="2:8" ht="15" customHeight="1" x14ac:dyDescent="0.25">
      <c r="B55" s="130"/>
      <c r="C55" s="130"/>
      <c r="D55" s="130"/>
      <c r="E55" s="130"/>
      <c r="F55" s="130"/>
      <c r="G55" s="35"/>
      <c r="H55" s="35"/>
    </row>
    <row r="56" spans="2:8" x14ac:dyDescent="0.25">
      <c r="B56" s="130"/>
      <c r="C56" s="130"/>
      <c r="D56" s="130"/>
      <c r="E56" s="130"/>
      <c r="F56" s="130"/>
      <c r="G56" s="35"/>
      <c r="H56" s="35"/>
    </row>
    <row r="57" spans="2:8" x14ac:dyDescent="0.25">
      <c r="B57" s="130"/>
      <c r="C57" s="130"/>
      <c r="D57" s="130"/>
      <c r="E57" s="130"/>
      <c r="F57" s="130"/>
      <c r="G57" s="35"/>
      <c r="H57" s="35"/>
    </row>
    <row r="58" spans="2:8" x14ac:dyDescent="0.25">
      <c r="B58" s="130"/>
      <c r="C58" s="130"/>
      <c r="D58" s="130"/>
      <c r="E58" s="130"/>
      <c r="F58" s="130"/>
      <c r="G58" s="35"/>
      <c r="H58" s="35"/>
    </row>
    <row r="59" spans="2:8" x14ac:dyDescent="0.25">
      <c r="D59" s="35"/>
      <c r="E59" s="35"/>
      <c r="F59" s="35"/>
      <c r="G59" s="35"/>
      <c r="H59" s="35"/>
    </row>
  </sheetData>
  <sortState xmlns:xlrd2="http://schemas.microsoft.com/office/spreadsheetml/2017/richdata2" ref="L41:M48">
    <sortCondition ref="M41:M48"/>
  </sortState>
  <mergeCells count="1">
    <mergeCell ref="B54:F5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0C961-FF3E-47D5-93D1-C8F4F554BB5C}">
  <dimension ref="A2:AK51"/>
  <sheetViews>
    <sheetView tabSelected="1" topLeftCell="A18" zoomScale="60" zoomScaleNormal="60" workbookViewId="0">
      <selection activeCell="L46" sqref="L46"/>
    </sheetView>
  </sheetViews>
  <sheetFormatPr defaultRowHeight="15" x14ac:dyDescent="0.25"/>
  <cols>
    <col min="1" max="1" width="12.28515625" customWidth="1"/>
    <col min="2" max="2" width="9.85546875" customWidth="1"/>
    <col min="4" max="4" width="10.5703125" customWidth="1"/>
    <col min="10" max="33" width="9.140625" customWidth="1"/>
  </cols>
  <sheetData>
    <row r="2" spans="1:35" ht="15.75" x14ac:dyDescent="0.25">
      <c r="A2" s="82" t="s">
        <v>1</v>
      </c>
      <c r="B2" s="5" t="s">
        <v>163</v>
      </c>
      <c r="C2" s="83" t="s">
        <v>150</v>
      </c>
      <c r="D2" s="5" t="s">
        <v>151</v>
      </c>
      <c r="E2" s="83" t="s">
        <v>152</v>
      </c>
      <c r="F2" s="5" t="s">
        <v>153</v>
      </c>
      <c r="G2" s="83" t="s">
        <v>152</v>
      </c>
      <c r="H2" s="5" t="s">
        <v>154</v>
      </c>
      <c r="I2" s="83" t="s">
        <v>152</v>
      </c>
      <c r="J2" s="5" t="s">
        <v>165</v>
      </c>
      <c r="K2" s="83" t="s">
        <v>152</v>
      </c>
      <c r="L2" s="5" t="s">
        <v>166</v>
      </c>
      <c r="M2" s="83" t="s">
        <v>152</v>
      </c>
      <c r="N2" s="5" t="s">
        <v>155</v>
      </c>
      <c r="O2" s="83" t="s">
        <v>156</v>
      </c>
      <c r="P2" s="5" t="s">
        <v>157</v>
      </c>
      <c r="Q2" s="83" t="s">
        <v>152</v>
      </c>
      <c r="R2" s="5" t="s">
        <v>158</v>
      </c>
      <c r="S2" s="83" t="s">
        <v>152</v>
      </c>
      <c r="T2" s="5" t="s">
        <v>159</v>
      </c>
      <c r="U2" s="83" t="s">
        <v>152</v>
      </c>
      <c r="V2" s="5" t="s">
        <v>160</v>
      </c>
      <c r="W2" s="83" t="s">
        <v>152</v>
      </c>
      <c r="X2" s="5" t="s">
        <v>161</v>
      </c>
      <c r="Y2" s="83" t="s">
        <v>152</v>
      </c>
      <c r="Z2" s="5" t="s">
        <v>162</v>
      </c>
      <c r="AA2" s="83" t="s">
        <v>152</v>
      </c>
    </row>
    <row r="3" spans="1:35" x14ac:dyDescent="0.25">
      <c r="A3" s="5" t="s">
        <v>8</v>
      </c>
      <c r="B3" s="7">
        <v>11</v>
      </c>
      <c r="C3" s="84">
        <f>(B3-$B$7)/($B$6-$B$7)</f>
        <v>0.12678421494542394</v>
      </c>
      <c r="D3" s="15" t="s">
        <v>112</v>
      </c>
      <c r="E3" s="84">
        <v>1</v>
      </c>
      <c r="F3" s="7">
        <v>72.040000000000006</v>
      </c>
      <c r="G3" s="84">
        <f>(F3-$F$7)/($F$6-$F$7)</f>
        <v>6.5461346633410066E-3</v>
      </c>
      <c r="H3" s="7">
        <v>4.753333333333333</v>
      </c>
      <c r="I3" s="84">
        <f>(H3-$H$7)/($H$6-$H$7)</f>
        <v>0.64775413711583907</v>
      </c>
      <c r="J3" s="7">
        <v>0.89100000000000001</v>
      </c>
      <c r="K3" s="84">
        <f>(J3-$J$7)/($J$8-$J$7)</f>
        <v>1.8348623853210694E-2</v>
      </c>
      <c r="L3" s="7">
        <v>18.666666666666668</v>
      </c>
      <c r="M3" s="7">
        <f>(L3-$L$6)/($L$3-$L$6)</f>
        <v>1</v>
      </c>
      <c r="N3" s="7">
        <v>69.306666666666672</v>
      </c>
      <c r="O3" s="84">
        <f>(N3-$N$10)/($N$7-$N$10)</f>
        <v>0.78040444317858204</v>
      </c>
      <c r="P3" s="7">
        <v>-1.8266666666666664</v>
      </c>
      <c r="Q3" s="84">
        <f>(P3-$P$6)/($P$3-$P$6)</f>
        <v>1</v>
      </c>
      <c r="R3" s="7">
        <v>3.91</v>
      </c>
      <c r="S3" s="84">
        <f>(R3-$R$4)/($R$8-$R$4)</f>
        <v>0.15187969924812056</v>
      </c>
      <c r="T3" s="2">
        <v>133</v>
      </c>
      <c r="U3" s="84">
        <f>(T3-$T$7)/($T$9-$T$7)</f>
        <v>0.20588235294117646</v>
      </c>
      <c r="V3" s="2">
        <v>143</v>
      </c>
      <c r="W3" s="84">
        <f>(V3-$V$6)/($V$5-$V$6)</f>
        <v>0.74226804123711343</v>
      </c>
      <c r="X3" s="2">
        <v>150</v>
      </c>
      <c r="Y3" s="84">
        <f>(X3-$X$6)/($X$7-$X$6)</f>
        <v>0.82926829268292679</v>
      </c>
      <c r="Z3">
        <v>150.5</v>
      </c>
      <c r="AA3" s="84">
        <f>(Z3-$Z$6)/($Z$3-$Z$6)</f>
        <v>1</v>
      </c>
    </row>
    <row r="4" spans="1:35" x14ac:dyDescent="0.25">
      <c r="A4" s="5" t="s">
        <v>9</v>
      </c>
      <c r="B4" s="7">
        <v>12.920000000000002</v>
      </c>
      <c r="C4" s="84">
        <f t="shared" ref="C4:C10" si="0">(B4-$B$7)/($B$6-$B$7)</f>
        <v>0.36859781696053751</v>
      </c>
      <c r="D4" s="15" t="s">
        <v>113</v>
      </c>
      <c r="E4" s="84">
        <v>0</v>
      </c>
      <c r="F4" s="7">
        <v>65.74666666666667</v>
      </c>
      <c r="G4" s="84">
        <f t="shared" ref="G4:G10" si="1">(F4-$F$7)/($F$6-$F$7)</f>
        <v>0.59507481296758058</v>
      </c>
      <c r="H4" s="7">
        <v>4.9833333333333334</v>
      </c>
      <c r="I4" s="84">
        <f t="shared" ref="I4:I10" si="2">(H4-$H$7)/($H$6-$H$7)</f>
        <v>0.81087470449172583</v>
      </c>
      <c r="J4" s="7">
        <v>1.1280000000000001</v>
      </c>
      <c r="K4" s="84">
        <f t="shared" ref="K4:K10" si="3">(J4-$J$7)/($J$8-$J$7)</f>
        <v>0.74311926605504619</v>
      </c>
      <c r="L4" s="7">
        <v>18.666666666666668</v>
      </c>
      <c r="M4" s="7">
        <f t="shared" ref="M4:M10" si="4">(L4-$L$6)/($L$3-$L$6)</f>
        <v>1</v>
      </c>
      <c r="N4" s="7">
        <v>63.160000000000004</v>
      </c>
      <c r="O4" s="84">
        <f t="shared" ref="O4:O10" si="5">(N4-$N$10)/($N$7-$N$10)</f>
        <v>0.25519794930219308</v>
      </c>
      <c r="P4" s="7">
        <v>-1.4833333333333332</v>
      </c>
      <c r="Q4" s="84">
        <f t="shared" ref="Q4:Q10" si="6">(P4-$P$6)/($P$3-$P$6)</f>
        <v>0.73924050632911398</v>
      </c>
      <c r="R4" s="7">
        <v>3.5733333333333328</v>
      </c>
      <c r="S4" s="84">
        <f t="shared" ref="S4:S10" si="7">(R4-$R$4)/($R$8-$R$4)</f>
        <v>0</v>
      </c>
      <c r="T4" s="2">
        <v>144</v>
      </c>
      <c r="U4" s="84">
        <f t="shared" ref="U4:U10" si="8">(T4-$T$7)/($T$9-$T$7)</f>
        <v>0.8529411764705882</v>
      </c>
      <c r="V4" s="2">
        <v>143</v>
      </c>
      <c r="W4" s="84">
        <f t="shared" ref="W4:W10" si="9">(V4-$V$6)/($V$5-$V$6)</f>
        <v>0.74226804123711343</v>
      </c>
      <c r="X4" s="2">
        <v>144.5</v>
      </c>
      <c r="Y4" s="84">
        <f t="shared" ref="Y4:Y10" si="10">(X4-$X$6)/($X$7-$X$6)</f>
        <v>0.76219512195121952</v>
      </c>
      <c r="Z4">
        <v>135</v>
      </c>
      <c r="AA4" s="84">
        <f t="shared" ref="AA4:AA10" si="11">(Z4-$Z$6)/($Z$3-$Z$6)</f>
        <v>0.76515151515151514</v>
      </c>
    </row>
    <row r="5" spans="1:35" x14ac:dyDescent="0.25">
      <c r="A5" s="5" t="s">
        <v>10</v>
      </c>
      <c r="B5" s="7">
        <v>14.36</v>
      </c>
      <c r="C5" s="84">
        <f t="shared" si="0"/>
        <v>0.5499580184718722</v>
      </c>
      <c r="D5" s="15" t="s">
        <v>114</v>
      </c>
      <c r="E5" s="84">
        <v>0.04</v>
      </c>
      <c r="F5" s="7">
        <v>64.529999999999987</v>
      </c>
      <c r="G5" s="84">
        <f t="shared" si="1"/>
        <v>0.708852867830425</v>
      </c>
      <c r="H5" s="7">
        <v>5.1566666666666663</v>
      </c>
      <c r="I5" s="84">
        <f t="shared" si="2"/>
        <v>0.9338061465721037</v>
      </c>
      <c r="J5" s="7">
        <v>1.0620000000000001</v>
      </c>
      <c r="K5" s="84">
        <f t="shared" si="3"/>
        <v>0.54128440366972486</v>
      </c>
      <c r="L5" s="7">
        <v>17.666666666666668</v>
      </c>
      <c r="M5" s="7">
        <f t="shared" si="4"/>
        <v>0.40000000000000041</v>
      </c>
      <c r="N5" s="7">
        <v>61.176666666666669</v>
      </c>
      <c r="O5" s="84">
        <f t="shared" si="5"/>
        <v>8.573056109370529E-2</v>
      </c>
      <c r="P5" s="7">
        <v>-0.99666666666666659</v>
      </c>
      <c r="Q5" s="84">
        <f t="shared" si="6"/>
        <v>0.36962025316455699</v>
      </c>
      <c r="R5" s="7">
        <v>4.6833333333333336</v>
      </c>
      <c r="S5" s="84">
        <f t="shared" si="7"/>
        <v>0.50075187969924839</v>
      </c>
      <c r="T5" s="2">
        <v>131.5</v>
      </c>
      <c r="U5" s="84">
        <f t="shared" si="8"/>
        <v>0.11764705882352941</v>
      </c>
      <c r="V5" s="2">
        <v>155.5</v>
      </c>
      <c r="W5" s="84">
        <f t="shared" si="9"/>
        <v>1</v>
      </c>
      <c r="X5" s="2">
        <v>147</v>
      </c>
      <c r="Y5" s="84">
        <f t="shared" si="10"/>
        <v>0.79268292682926833</v>
      </c>
      <c r="Z5">
        <v>150</v>
      </c>
      <c r="AA5" s="84">
        <f t="shared" si="11"/>
        <v>0.99242424242424243</v>
      </c>
    </row>
    <row r="6" spans="1:35" x14ac:dyDescent="0.25">
      <c r="A6" s="5" t="s">
        <v>11</v>
      </c>
      <c r="B6" s="7">
        <v>17.933333333333334</v>
      </c>
      <c r="C6" s="84">
        <f t="shared" si="0"/>
        <v>1</v>
      </c>
      <c r="D6" s="15" t="s">
        <v>115</v>
      </c>
      <c r="E6" s="84">
        <v>0</v>
      </c>
      <c r="F6" s="7">
        <v>61.416666666666664</v>
      </c>
      <c r="G6" s="84">
        <f t="shared" si="1"/>
        <v>1</v>
      </c>
      <c r="H6" s="7">
        <v>5.25</v>
      </c>
      <c r="I6" s="84">
        <f t="shared" si="2"/>
        <v>1</v>
      </c>
      <c r="J6" s="7">
        <v>0.94499999999999995</v>
      </c>
      <c r="K6" s="84">
        <f t="shared" si="3"/>
        <v>0.18348623853210966</v>
      </c>
      <c r="L6" s="7">
        <v>17</v>
      </c>
      <c r="M6" s="7">
        <f t="shared" si="4"/>
        <v>0</v>
      </c>
      <c r="N6" s="7">
        <v>60.443333333333328</v>
      </c>
      <c r="O6" s="84">
        <f t="shared" si="5"/>
        <v>2.3070350327541077E-2</v>
      </c>
      <c r="P6" s="7">
        <v>-0.51</v>
      </c>
      <c r="Q6" s="84">
        <f t="shared" si="6"/>
        <v>0</v>
      </c>
      <c r="R6" s="7">
        <v>5.1833333333333336</v>
      </c>
      <c r="S6" s="84">
        <f t="shared" si="7"/>
        <v>0.72631578947368436</v>
      </c>
      <c r="T6" s="2">
        <v>119.5</v>
      </c>
      <c r="U6" s="84">
        <f t="shared" si="8"/>
        <v>-0.58823529411764708</v>
      </c>
      <c r="V6" s="2">
        <v>107</v>
      </c>
      <c r="W6" s="84">
        <f t="shared" si="9"/>
        <v>0</v>
      </c>
      <c r="X6" s="2">
        <v>82</v>
      </c>
      <c r="Y6" s="84">
        <f t="shared" si="10"/>
        <v>0</v>
      </c>
      <c r="Z6">
        <v>84.5</v>
      </c>
      <c r="AA6" s="84">
        <f t="shared" si="11"/>
        <v>0</v>
      </c>
    </row>
    <row r="7" spans="1:35" x14ac:dyDescent="0.25">
      <c r="A7" s="5" t="s">
        <v>12</v>
      </c>
      <c r="B7" s="7">
        <v>9.9933333333333341</v>
      </c>
      <c r="C7" s="84">
        <f t="shared" si="0"/>
        <v>0</v>
      </c>
      <c r="D7" s="15" t="s">
        <v>116</v>
      </c>
      <c r="E7" s="84">
        <v>0.01</v>
      </c>
      <c r="F7" s="7">
        <v>72.11</v>
      </c>
      <c r="G7" s="84">
        <f t="shared" si="1"/>
        <v>0</v>
      </c>
      <c r="H7" s="7">
        <v>3.84</v>
      </c>
      <c r="I7" s="84">
        <f t="shared" si="2"/>
        <v>0</v>
      </c>
      <c r="J7" s="7">
        <v>0.88500000000000012</v>
      </c>
      <c r="K7" s="84">
        <f t="shared" si="3"/>
        <v>0</v>
      </c>
      <c r="L7" s="7">
        <v>18.666666666666668</v>
      </c>
      <c r="M7" s="7">
        <f t="shared" si="4"/>
        <v>1</v>
      </c>
      <c r="N7" s="7">
        <v>71.876666666666665</v>
      </c>
      <c r="O7" s="84">
        <f t="shared" si="5"/>
        <v>1</v>
      </c>
      <c r="P7" s="7">
        <v>-1.7066666666666668</v>
      </c>
      <c r="Q7" s="84">
        <f t="shared" si="6"/>
        <v>0.90886075949367118</v>
      </c>
      <c r="R7" s="7">
        <v>5.1099999999999994</v>
      </c>
      <c r="S7" s="84">
        <f t="shared" si="7"/>
        <v>0.69323308270676676</v>
      </c>
      <c r="T7" s="2">
        <v>129.5</v>
      </c>
      <c r="U7" s="84">
        <f t="shared" si="8"/>
        <v>0</v>
      </c>
      <c r="V7" s="2">
        <v>146</v>
      </c>
      <c r="W7" s="84">
        <f t="shared" si="9"/>
        <v>0.80412371134020622</v>
      </c>
      <c r="X7" s="2">
        <v>164</v>
      </c>
      <c r="Y7" s="84">
        <f t="shared" si="10"/>
        <v>1</v>
      </c>
      <c r="Z7">
        <v>143.5</v>
      </c>
      <c r="AA7" s="84">
        <f t="shared" si="11"/>
        <v>0.89393939393939392</v>
      </c>
    </row>
    <row r="8" spans="1:35" x14ac:dyDescent="0.25">
      <c r="A8" s="5" t="s">
        <v>13</v>
      </c>
      <c r="B8" s="7">
        <v>11.433333333333332</v>
      </c>
      <c r="C8" s="84">
        <f t="shared" si="0"/>
        <v>0.18136020151133475</v>
      </c>
      <c r="D8" s="15" t="s">
        <v>117</v>
      </c>
      <c r="E8" s="84">
        <v>0.04</v>
      </c>
      <c r="F8" s="7">
        <v>67.096666666666678</v>
      </c>
      <c r="G8" s="84">
        <f t="shared" si="1"/>
        <v>0.46882793017456237</v>
      </c>
      <c r="H8" s="7">
        <v>4.91</v>
      </c>
      <c r="I8" s="84">
        <f t="shared" si="2"/>
        <v>0.75886524822695045</v>
      </c>
      <c r="J8" s="7">
        <v>1.212</v>
      </c>
      <c r="K8" s="84">
        <f t="shared" si="3"/>
        <v>1</v>
      </c>
      <c r="L8" s="7">
        <v>18.666666666666668</v>
      </c>
      <c r="M8" s="7">
        <f t="shared" si="4"/>
        <v>1</v>
      </c>
      <c r="N8" s="7">
        <v>70.076666666666668</v>
      </c>
      <c r="O8" s="84">
        <f t="shared" si="5"/>
        <v>0.84619766448305345</v>
      </c>
      <c r="P8" s="7">
        <v>-1.33</v>
      </c>
      <c r="Q8" s="84">
        <f t="shared" si="6"/>
        <v>0.62278481012658249</v>
      </c>
      <c r="R8" s="7">
        <v>5.79</v>
      </c>
      <c r="S8" s="84">
        <f t="shared" si="7"/>
        <v>1</v>
      </c>
      <c r="T8" s="2">
        <v>141</v>
      </c>
      <c r="U8" s="84">
        <f t="shared" si="8"/>
        <v>0.67647058823529416</v>
      </c>
      <c r="V8" s="2">
        <v>129</v>
      </c>
      <c r="W8" s="84">
        <f t="shared" si="9"/>
        <v>0.45360824742268041</v>
      </c>
      <c r="X8" s="2">
        <v>133.5</v>
      </c>
      <c r="Y8" s="84">
        <f t="shared" si="10"/>
        <v>0.62804878048780488</v>
      </c>
      <c r="Z8">
        <v>128.5</v>
      </c>
      <c r="AA8" s="84">
        <f t="shared" si="11"/>
        <v>0.66666666666666663</v>
      </c>
    </row>
    <row r="9" spans="1:35" x14ac:dyDescent="0.25">
      <c r="A9" s="5" t="s">
        <v>14</v>
      </c>
      <c r="B9" s="7">
        <v>12.566666666666668</v>
      </c>
      <c r="C9" s="84">
        <f t="shared" si="0"/>
        <v>0.32409739714525621</v>
      </c>
      <c r="D9" s="15" t="s">
        <v>118</v>
      </c>
      <c r="E9" s="84">
        <v>0</v>
      </c>
      <c r="F9" s="7">
        <v>64.923333333333332</v>
      </c>
      <c r="G9" s="84">
        <f t="shared" si="1"/>
        <v>0.67206982543640892</v>
      </c>
      <c r="H9" s="7">
        <v>5.08</v>
      </c>
      <c r="I9" s="84">
        <f t="shared" si="2"/>
        <v>0.87943262411347523</v>
      </c>
      <c r="J9" s="7">
        <v>0.94199999999999984</v>
      </c>
      <c r="K9" s="84">
        <f t="shared" si="3"/>
        <v>0.17431192660550379</v>
      </c>
      <c r="L9" s="7">
        <v>18</v>
      </c>
      <c r="M9" s="7">
        <f t="shared" si="4"/>
        <v>0.59999999999999953</v>
      </c>
      <c r="N9" s="7">
        <v>63.213333333333331</v>
      </c>
      <c r="O9" s="84">
        <f t="shared" si="5"/>
        <v>0.25975505553973177</v>
      </c>
      <c r="P9" s="7">
        <v>-1.0566666666666666</v>
      </c>
      <c r="Q9" s="84">
        <f t="shared" si="6"/>
        <v>0.41518987341772157</v>
      </c>
      <c r="R9" s="7">
        <v>4.8566666666666665</v>
      </c>
      <c r="S9" s="84">
        <f t="shared" si="7"/>
        <v>0.57894736842105265</v>
      </c>
      <c r="T9" s="2">
        <v>146.5</v>
      </c>
      <c r="U9" s="84">
        <f t="shared" si="8"/>
        <v>1</v>
      </c>
      <c r="V9" s="2">
        <v>128.5</v>
      </c>
      <c r="W9" s="84">
        <f t="shared" si="9"/>
        <v>0.44329896907216493</v>
      </c>
      <c r="X9" s="2">
        <v>141</v>
      </c>
      <c r="Y9" s="84">
        <f t="shared" si="10"/>
        <v>0.71951219512195119</v>
      </c>
      <c r="Z9">
        <v>142</v>
      </c>
      <c r="AA9" s="84">
        <f t="shared" si="11"/>
        <v>0.87121212121212122</v>
      </c>
    </row>
    <row r="10" spans="1:35" x14ac:dyDescent="0.25">
      <c r="A10" s="5" t="s">
        <v>15</v>
      </c>
      <c r="B10" s="7">
        <v>15.263333333333334</v>
      </c>
      <c r="C10" s="84">
        <f t="shared" si="0"/>
        <v>0.66372795969773302</v>
      </c>
      <c r="D10" s="15" t="s">
        <v>119</v>
      </c>
      <c r="E10" s="84">
        <v>0.01</v>
      </c>
      <c r="F10" s="7">
        <v>62.089999999999996</v>
      </c>
      <c r="G10" s="84">
        <f t="shared" si="1"/>
        <v>0.93703241895261857</v>
      </c>
      <c r="H10" s="7">
        <v>5.0733333333333333</v>
      </c>
      <c r="I10" s="84">
        <f t="shared" si="2"/>
        <v>0.87470449172576825</v>
      </c>
      <c r="J10" s="7">
        <v>1.0469999999999999</v>
      </c>
      <c r="K10" s="84">
        <f t="shared" si="3"/>
        <v>0.49541284403669689</v>
      </c>
      <c r="L10" s="7">
        <v>18.333333333333332</v>
      </c>
      <c r="M10" s="7">
        <f t="shared" si="4"/>
        <v>0.79999999999999871</v>
      </c>
      <c r="N10" s="7">
        <v>60.173333333333339</v>
      </c>
      <c r="O10" s="84">
        <f t="shared" si="5"/>
        <v>0</v>
      </c>
      <c r="P10" s="7">
        <v>-0.73999999999999988</v>
      </c>
      <c r="Q10" s="84">
        <f t="shared" si="6"/>
        <v>0.1746835443037974</v>
      </c>
      <c r="R10" s="7">
        <v>5.0066666666666668</v>
      </c>
      <c r="S10" s="84">
        <f t="shared" si="7"/>
        <v>0.64661654135338364</v>
      </c>
      <c r="T10" s="2">
        <v>135</v>
      </c>
      <c r="U10" s="84">
        <f t="shared" si="8"/>
        <v>0.3235294117647059</v>
      </c>
      <c r="V10" s="2">
        <v>128</v>
      </c>
      <c r="W10" s="84">
        <f t="shared" si="9"/>
        <v>0.4329896907216495</v>
      </c>
      <c r="X10" s="2">
        <v>118</v>
      </c>
      <c r="Y10" s="84">
        <f t="shared" si="10"/>
        <v>0.43902439024390244</v>
      </c>
      <c r="Z10">
        <v>146</v>
      </c>
      <c r="AA10" s="84">
        <f t="shared" si="11"/>
        <v>0.93181818181818177</v>
      </c>
    </row>
    <row r="11" spans="1:35" ht="15.75" x14ac:dyDescent="0.25">
      <c r="A11" s="85" t="s">
        <v>7</v>
      </c>
      <c r="B11" s="5"/>
      <c r="C11" s="5"/>
      <c r="D11" s="5"/>
      <c r="E11" s="5"/>
      <c r="F11" s="5"/>
      <c r="G11" s="5"/>
      <c r="H11" s="5"/>
      <c r="I11" s="5"/>
      <c r="J11" s="5"/>
      <c r="K11" s="5"/>
      <c r="L11" s="5"/>
      <c r="M11" s="5"/>
      <c r="N11" s="5"/>
      <c r="O11" s="83"/>
      <c r="P11" s="5"/>
      <c r="Q11" s="5"/>
      <c r="R11" s="5"/>
      <c r="S11" s="5"/>
      <c r="T11" s="5"/>
      <c r="U11" s="5"/>
      <c r="V11" s="5"/>
      <c r="W11" s="83"/>
      <c r="X11" s="5"/>
      <c r="Y11" s="83"/>
      <c r="Z11" s="5"/>
      <c r="AA11" s="84"/>
    </row>
    <row r="16" spans="1:35" ht="15.75" x14ac:dyDescent="0.25">
      <c r="A16" s="136" t="s">
        <v>167</v>
      </c>
      <c r="B16" s="138" t="s">
        <v>168</v>
      </c>
      <c r="C16" s="138" t="s">
        <v>169</v>
      </c>
      <c r="D16" s="140" t="s">
        <v>8</v>
      </c>
      <c r="E16" s="141"/>
      <c r="F16" s="140" t="s">
        <v>9</v>
      </c>
      <c r="G16" s="141"/>
      <c r="H16" s="131" t="s">
        <v>10</v>
      </c>
      <c r="I16" s="132"/>
      <c r="J16" s="131" t="s">
        <v>11</v>
      </c>
      <c r="K16" s="132"/>
      <c r="L16" s="131" t="s">
        <v>12</v>
      </c>
      <c r="M16" s="132"/>
      <c r="N16" s="131" t="s">
        <v>13</v>
      </c>
      <c r="O16" s="132"/>
      <c r="P16" s="131" t="s">
        <v>14</v>
      </c>
      <c r="Q16" s="132"/>
      <c r="R16" s="142" t="s">
        <v>15</v>
      </c>
      <c r="S16" s="142"/>
      <c r="W16" t="s">
        <v>177</v>
      </c>
      <c r="AA16" t="s">
        <v>178</v>
      </c>
      <c r="AE16" t="s">
        <v>179</v>
      </c>
      <c r="AI16" t="s">
        <v>180</v>
      </c>
    </row>
    <row r="17" spans="1:37" ht="31.5" x14ac:dyDescent="0.25">
      <c r="A17" s="137"/>
      <c r="B17" s="139"/>
      <c r="C17" s="139"/>
      <c r="D17" s="86" t="s">
        <v>170</v>
      </c>
      <c r="E17" s="87" t="s">
        <v>171</v>
      </c>
      <c r="F17" s="86" t="s">
        <v>170</v>
      </c>
      <c r="G17" s="87" t="s">
        <v>171</v>
      </c>
      <c r="H17" s="87" t="s">
        <v>170</v>
      </c>
      <c r="I17" s="87" t="s">
        <v>171</v>
      </c>
      <c r="J17" s="86" t="s">
        <v>170</v>
      </c>
      <c r="K17" s="87" t="s">
        <v>171</v>
      </c>
      <c r="L17" s="86" t="s">
        <v>170</v>
      </c>
      <c r="M17" s="87" t="s">
        <v>171</v>
      </c>
      <c r="N17" s="86" t="s">
        <v>170</v>
      </c>
      <c r="O17" s="87" t="s">
        <v>171</v>
      </c>
      <c r="P17" s="86" t="s">
        <v>170</v>
      </c>
      <c r="Q17" s="87" t="s">
        <v>171</v>
      </c>
      <c r="R17" s="86" t="s">
        <v>170</v>
      </c>
      <c r="S17" s="87" t="s">
        <v>171</v>
      </c>
      <c r="W17">
        <f>X17*Y17</f>
        <v>0.8</v>
      </c>
      <c r="X17">
        <v>0.4</v>
      </c>
      <c r="Y17">
        <v>2</v>
      </c>
      <c r="AA17">
        <f>AB17*AC17</f>
        <v>0.8</v>
      </c>
      <c r="AB17">
        <v>0.2</v>
      </c>
      <c r="AC17">
        <v>4</v>
      </c>
      <c r="AE17">
        <f>AF17*AG17</f>
        <v>1.2000000000000002</v>
      </c>
      <c r="AF17">
        <v>0.4</v>
      </c>
      <c r="AG17">
        <v>3</v>
      </c>
      <c r="AI17">
        <f>AJ17*AK17</f>
        <v>1.4000000000000001</v>
      </c>
      <c r="AJ17">
        <v>0.2</v>
      </c>
      <c r="AK17">
        <v>7</v>
      </c>
    </row>
    <row r="18" spans="1:37" ht="15.75" x14ac:dyDescent="0.25">
      <c r="A18" s="5" t="s">
        <v>176</v>
      </c>
      <c r="B18" s="7">
        <v>0.85</v>
      </c>
      <c r="C18" s="88">
        <f>B18/$B$31</f>
        <v>8.2133539472412795E-2</v>
      </c>
      <c r="D18" s="88">
        <f>C3</f>
        <v>0.12678421494542394</v>
      </c>
      <c r="E18" s="88">
        <f>C18*D18</f>
        <v>1.0413236322698846E-2</v>
      </c>
      <c r="F18" s="88">
        <f>C4</f>
        <v>0.36859781696053751</v>
      </c>
      <c r="G18" s="88">
        <f t="shared" ref="G18:G30" si="12">F18*C18</f>
        <v>3.0274243348773492E-2</v>
      </c>
      <c r="H18" s="88">
        <f>C5</f>
        <v>0.5499580184718722</v>
      </c>
      <c r="I18" s="88">
        <f t="shared" ref="I18:I21" si="13">H18*C18</f>
        <v>4.5169998618329439E-2</v>
      </c>
      <c r="J18" s="88">
        <f>C6</f>
        <v>1</v>
      </c>
      <c r="K18" s="88">
        <f>J18*C18</f>
        <v>8.2133539472412795E-2</v>
      </c>
      <c r="L18" s="88">
        <f>C7</f>
        <v>0</v>
      </c>
      <c r="M18" s="88">
        <f>L18*C18</f>
        <v>0</v>
      </c>
      <c r="N18" s="88">
        <f>C8</f>
        <v>0.18136020151133475</v>
      </c>
      <c r="O18" s="88">
        <f>N18*C18</f>
        <v>1.4895755269555951E-2</v>
      </c>
      <c r="P18" s="88">
        <f>C9</f>
        <v>0.32409739714525621</v>
      </c>
      <c r="Q18" s="88">
        <f>P18*C18</f>
        <v>2.6619266361336148E-2</v>
      </c>
      <c r="R18" s="88">
        <f>C10</f>
        <v>0.66372795969773302</v>
      </c>
      <c r="S18" s="88">
        <f>R18*C18</f>
        <v>5.4514326576777766E-2</v>
      </c>
      <c r="W18">
        <f>X18*Y18</f>
        <v>3</v>
      </c>
      <c r="X18">
        <v>0.6</v>
      </c>
      <c r="Y18">
        <v>5</v>
      </c>
      <c r="AA18">
        <f>AB18*AC18</f>
        <v>1.6</v>
      </c>
      <c r="AB18">
        <v>0.4</v>
      </c>
      <c r="AC18">
        <v>4</v>
      </c>
      <c r="AE18">
        <f>AF18*AG18</f>
        <v>3</v>
      </c>
      <c r="AF18">
        <v>0.6</v>
      </c>
      <c r="AG18">
        <v>5</v>
      </c>
      <c r="AI18">
        <f>AJ18*AK18</f>
        <v>0.4</v>
      </c>
      <c r="AJ18">
        <v>0.4</v>
      </c>
      <c r="AK18">
        <v>1</v>
      </c>
    </row>
    <row r="19" spans="1:37" ht="15.75" x14ac:dyDescent="0.25">
      <c r="A19" s="5" t="s">
        <v>151</v>
      </c>
      <c r="B19" s="7">
        <v>0.93</v>
      </c>
      <c r="C19" s="88">
        <f t="shared" ref="C19:C30" si="14">B19/$B$31</f>
        <v>8.9863754952169292E-2</v>
      </c>
      <c r="D19" s="88">
        <f>E3</f>
        <v>1</v>
      </c>
      <c r="E19" s="88">
        <f t="shared" ref="E19:E21" si="15">C19*D19</f>
        <v>8.9863754952169292E-2</v>
      </c>
      <c r="F19" s="88">
        <f>E4</f>
        <v>0</v>
      </c>
      <c r="G19" s="88">
        <f t="shared" si="12"/>
        <v>0</v>
      </c>
      <c r="H19" s="88">
        <f>E5</f>
        <v>0.04</v>
      </c>
      <c r="I19" s="88">
        <f t="shared" si="13"/>
        <v>3.5945501980867716E-3</v>
      </c>
      <c r="J19" s="88">
        <f>E6</f>
        <v>0</v>
      </c>
      <c r="K19" s="88">
        <f>J19*C19</f>
        <v>0</v>
      </c>
      <c r="L19" s="88">
        <f>E7</f>
        <v>0.01</v>
      </c>
      <c r="M19" s="88">
        <f>L19*C19</f>
        <v>8.9863754952169289E-4</v>
      </c>
      <c r="N19" s="88">
        <f>E8</f>
        <v>0.04</v>
      </c>
      <c r="O19" s="88">
        <f>N19*C19</f>
        <v>3.5945501980867716E-3</v>
      </c>
      <c r="P19" s="88">
        <f>E9</f>
        <v>0</v>
      </c>
      <c r="Q19" s="88">
        <f>P19*C19</f>
        <v>0</v>
      </c>
      <c r="R19" s="88">
        <f>E10</f>
        <v>0.01</v>
      </c>
      <c r="S19" s="88">
        <f>R19*C19</f>
        <v>8.9863754952169289E-4</v>
      </c>
      <c r="W19">
        <f>X19*Y19</f>
        <v>4.8000000000000007</v>
      </c>
      <c r="X19">
        <v>0.8</v>
      </c>
      <c r="Y19">
        <v>6</v>
      </c>
      <c r="AA19">
        <f>AB19*AC19</f>
        <v>2.4</v>
      </c>
      <c r="AB19">
        <v>0.6</v>
      </c>
      <c r="AC19">
        <v>4</v>
      </c>
      <c r="AE19">
        <f>AF19*AG19</f>
        <v>5.6000000000000005</v>
      </c>
      <c r="AF19">
        <v>0.8</v>
      </c>
      <c r="AG19">
        <v>7</v>
      </c>
      <c r="AI19">
        <f>AJ19*AK19</f>
        <v>2.4</v>
      </c>
      <c r="AJ19">
        <v>0.6</v>
      </c>
      <c r="AK19">
        <v>4</v>
      </c>
    </row>
    <row r="20" spans="1:37" ht="15.75" x14ac:dyDescent="0.25">
      <c r="A20" s="5" t="s">
        <v>153</v>
      </c>
      <c r="B20" s="7">
        <v>0.83</v>
      </c>
      <c r="C20" s="88">
        <f t="shared" si="14"/>
        <v>8.0200985602473657E-2</v>
      </c>
      <c r="D20" s="88">
        <f>G3</f>
        <v>6.5461346633410066E-3</v>
      </c>
      <c r="E20" s="88">
        <f t="shared" si="15"/>
        <v>5.2500645188646581E-4</v>
      </c>
      <c r="F20" s="88">
        <f>G4</f>
        <v>0.59507481296758058</v>
      </c>
      <c r="G20" s="88">
        <f t="shared" si="12"/>
        <v>4.7725586507207637E-2</v>
      </c>
      <c r="H20" s="88">
        <f>G5</f>
        <v>0.708852867830425</v>
      </c>
      <c r="I20" s="88">
        <f t="shared" si="13"/>
        <v>5.6850698647140076E-2</v>
      </c>
      <c r="J20" s="88">
        <f>G6</f>
        <v>1</v>
      </c>
      <c r="K20" s="88">
        <f>J20*C20</f>
        <v>8.0200985602473657E-2</v>
      </c>
      <c r="L20" s="88">
        <f>G7</f>
        <v>0</v>
      </c>
      <c r="M20" s="88">
        <f>L20*C20</f>
        <v>0</v>
      </c>
      <c r="N20" s="88">
        <f>G8</f>
        <v>0.46882793017456237</v>
      </c>
      <c r="O20" s="88">
        <f>N20*C20</f>
        <v>3.7600462077967599E-2</v>
      </c>
      <c r="P20" s="88">
        <f>G9</f>
        <v>0.67206982543640892</v>
      </c>
      <c r="Q20" s="88">
        <f>P20*C20</f>
        <v>5.3900662393682415E-2</v>
      </c>
      <c r="R20" s="88">
        <f>G10</f>
        <v>0.93703241895261857</v>
      </c>
      <c r="S20" s="88">
        <f>R20*C20</f>
        <v>7.515092354147003E-2</v>
      </c>
      <c r="W20">
        <f>X20*Y20</f>
        <v>17</v>
      </c>
      <c r="X20">
        <v>1</v>
      </c>
      <c r="Y20">
        <v>17</v>
      </c>
      <c r="AA20">
        <f>AB20*AC20</f>
        <v>4.8000000000000007</v>
      </c>
      <c r="AB20">
        <v>0.8</v>
      </c>
      <c r="AC20">
        <v>6</v>
      </c>
      <c r="AE20">
        <f>AF20*AG20</f>
        <v>15</v>
      </c>
      <c r="AF20">
        <v>1</v>
      </c>
      <c r="AG20">
        <v>15</v>
      </c>
      <c r="AI20">
        <f>AJ20*AK20</f>
        <v>2.4000000000000004</v>
      </c>
      <c r="AJ20">
        <v>0.8</v>
      </c>
      <c r="AK20">
        <v>3</v>
      </c>
    </row>
    <row r="21" spans="1:37" ht="15.75" x14ac:dyDescent="0.25">
      <c r="A21" s="90" t="s">
        <v>154</v>
      </c>
      <c r="B21" s="7">
        <v>0.87</v>
      </c>
      <c r="C21" s="88">
        <f t="shared" si="14"/>
        <v>8.4066093342351919E-2</v>
      </c>
      <c r="D21" s="91">
        <f>I3</f>
        <v>0.64775413711583907</v>
      </c>
      <c r="E21" s="91">
        <f t="shared" si="15"/>
        <v>5.445415975367475E-2</v>
      </c>
      <c r="F21" s="91">
        <f>I4</f>
        <v>0.81087470449172583</v>
      </c>
      <c r="G21" s="91">
        <f t="shared" si="12"/>
        <v>6.816706859675345E-2</v>
      </c>
      <c r="H21" s="91">
        <f>I5</f>
        <v>0.9338061465721037</v>
      </c>
      <c r="I21" s="91">
        <f t="shared" si="13"/>
        <v>7.8501434681392424E-2</v>
      </c>
      <c r="J21" s="91">
        <f>I6</f>
        <v>1</v>
      </c>
      <c r="K21" s="91">
        <f>J21*C21</f>
        <v>8.4066093342351919E-2</v>
      </c>
      <c r="L21" s="91">
        <f>I7</f>
        <v>0</v>
      </c>
      <c r="M21" s="91">
        <f>L21*C21</f>
        <v>0</v>
      </c>
      <c r="N21" s="91">
        <f>I8</f>
        <v>0.75886524822695045</v>
      </c>
      <c r="O21" s="91">
        <f>N21*C21</f>
        <v>6.3794836791713883E-2</v>
      </c>
      <c r="P21" s="91">
        <f>I9</f>
        <v>0.87943262411347523</v>
      </c>
      <c r="Q21" s="91">
        <f>P21*C21</f>
        <v>7.3930465067032894E-2</v>
      </c>
      <c r="R21" s="91">
        <f>I10</f>
        <v>0.87470449172576825</v>
      </c>
      <c r="S21" s="91">
        <f>R21*C21</f>
        <v>7.3532989448392927E-2</v>
      </c>
      <c r="W21" t="s">
        <v>5</v>
      </c>
      <c r="X21">
        <f>SUM(W17:W20)</f>
        <v>25.6</v>
      </c>
      <c r="AA21">
        <f>AB21*AC21</f>
        <v>12</v>
      </c>
      <c r="AB21">
        <v>1</v>
      </c>
      <c r="AC21">
        <v>12</v>
      </c>
      <c r="AE21" t="s">
        <v>5</v>
      </c>
      <c r="AF21">
        <f>SUM(AE17:AE20)</f>
        <v>24.8</v>
      </c>
      <c r="AI21">
        <f>AJ21*AK21</f>
        <v>15</v>
      </c>
      <c r="AJ21">
        <v>1</v>
      </c>
      <c r="AK21">
        <v>15</v>
      </c>
    </row>
    <row r="22" spans="1:37" ht="15.75" x14ac:dyDescent="0.25">
      <c r="A22" s="5" t="s">
        <v>165</v>
      </c>
      <c r="B22" s="5">
        <v>0.89</v>
      </c>
      <c r="C22" s="88">
        <f t="shared" si="14"/>
        <v>8.5998647212291043E-2</v>
      </c>
      <c r="D22" s="7">
        <f>K3</f>
        <v>1.8348623853210694E-2</v>
      </c>
      <c r="E22" s="7">
        <f>D22*C22</f>
        <v>1.5779568295832948E-3</v>
      </c>
      <c r="F22" s="7">
        <f>K4</f>
        <v>0.74311926605504619</v>
      </c>
      <c r="G22" s="7">
        <f t="shared" si="12"/>
        <v>6.3907251598124562E-2</v>
      </c>
      <c r="H22" s="7">
        <f>K5</f>
        <v>0.54128440366972486</v>
      </c>
      <c r="I22" s="7">
        <f t="shared" ref="I22:I30" si="16">H22*C22</f>
        <v>4.6549726472708004E-2</v>
      </c>
      <c r="J22" s="7">
        <f>K6</f>
        <v>0.18348623853210966</v>
      </c>
      <c r="K22" s="7">
        <f>J22*C22</f>
        <v>1.5779568295833182E-2</v>
      </c>
      <c r="L22" s="7">
        <f>K7</f>
        <v>0</v>
      </c>
      <c r="M22" s="7">
        <f>L22*C22</f>
        <v>0</v>
      </c>
      <c r="N22" s="7">
        <f>K8</f>
        <v>1</v>
      </c>
      <c r="O22" s="7">
        <f>N22*C22</f>
        <v>8.5998647212291043E-2</v>
      </c>
      <c r="P22" s="7">
        <f>K9</f>
        <v>0.17431192660550379</v>
      </c>
      <c r="Q22" s="7">
        <f>P22*C22</f>
        <v>1.499058988104149E-2</v>
      </c>
      <c r="R22" s="7">
        <f>K10</f>
        <v>0.49541284403669689</v>
      </c>
      <c r="S22" s="7">
        <f>R22*C22</f>
        <v>4.2604834398749659E-2</v>
      </c>
      <c r="W22" t="s">
        <v>61</v>
      </c>
      <c r="X22" s="1">
        <f>X21/30</f>
        <v>0.85333333333333339</v>
      </c>
      <c r="AA22" t="s">
        <v>181</v>
      </c>
      <c r="AB22">
        <f>SUM(AA17:AA21)</f>
        <v>21.6</v>
      </c>
      <c r="AE22" t="s">
        <v>61</v>
      </c>
      <c r="AF22" s="1">
        <f>AF21/30</f>
        <v>0.82666666666666666</v>
      </c>
      <c r="AI22" t="s">
        <v>181</v>
      </c>
      <c r="AJ22">
        <f>SUM(AI17:AI21)</f>
        <v>21.6</v>
      </c>
    </row>
    <row r="23" spans="1:37" ht="15.75" x14ac:dyDescent="0.25">
      <c r="A23" s="5" t="s">
        <v>164</v>
      </c>
      <c r="B23" s="5">
        <v>0.81</v>
      </c>
      <c r="C23" s="88">
        <f t="shared" si="14"/>
        <v>7.8268431732534546E-2</v>
      </c>
      <c r="D23" s="7">
        <f>M3</f>
        <v>1</v>
      </c>
      <c r="E23" s="7">
        <f>D23*C23</f>
        <v>7.8268431732534546E-2</v>
      </c>
      <c r="F23" s="7">
        <f>M4</f>
        <v>1</v>
      </c>
      <c r="G23" s="7">
        <f t="shared" si="12"/>
        <v>7.8268431732534546E-2</v>
      </c>
      <c r="H23" s="7">
        <f>M5</f>
        <v>0.40000000000000041</v>
      </c>
      <c r="I23" s="7">
        <f t="shared" si="16"/>
        <v>3.1307372693013848E-2</v>
      </c>
      <c r="J23" s="7">
        <f>M6</f>
        <v>0</v>
      </c>
      <c r="K23" s="7">
        <f>J23*B23</f>
        <v>0</v>
      </c>
      <c r="L23" s="7">
        <f>M7</f>
        <v>1</v>
      </c>
      <c r="M23" s="7">
        <f>L23*B23</f>
        <v>0.81</v>
      </c>
      <c r="N23" s="7">
        <f>M8</f>
        <v>1</v>
      </c>
      <c r="O23" s="7">
        <f>N23*B23</f>
        <v>0.81</v>
      </c>
      <c r="P23" s="7">
        <f>M9</f>
        <v>0.59999999999999953</v>
      </c>
      <c r="Q23" s="7">
        <f>P23*B23</f>
        <v>0.48599999999999965</v>
      </c>
      <c r="R23" s="7">
        <f>M10</f>
        <v>0.79999999999999871</v>
      </c>
      <c r="S23" s="7">
        <f>R23*B23</f>
        <v>0.64799999999999902</v>
      </c>
      <c r="AA23" t="s">
        <v>61</v>
      </c>
      <c r="AB23">
        <f>AB22/30</f>
        <v>0.72000000000000008</v>
      </c>
      <c r="AI23" t="s">
        <v>61</v>
      </c>
      <c r="AJ23">
        <f>AJ22/30</f>
        <v>0.72000000000000008</v>
      </c>
    </row>
    <row r="24" spans="1:37" ht="15.75" x14ac:dyDescent="0.25">
      <c r="A24" s="5" t="s">
        <v>155</v>
      </c>
      <c r="B24" s="7">
        <v>0.72</v>
      </c>
      <c r="C24" s="88">
        <f t="shared" si="14"/>
        <v>6.9571939317808473E-2</v>
      </c>
      <c r="D24" s="88">
        <f>O3</f>
        <v>0.78040444317858204</v>
      </c>
      <c r="E24" s="88">
        <f>C24*D24</f>
        <v>5.4294250564168423E-2</v>
      </c>
      <c r="F24" s="88">
        <f>O4</f>
        <v>0.25519794930219308</v>
      </c>
      <c r="G24" s="88">
        <f t="shared" si="12"/>
        <v>1.7754616242881341E-2</v>
      </c>
      <c r="H24" s="88">
        <f>O5</f>
        <v>8.573056109370529E-2</v>
      </c>
      <c r="I24" s="88">
        <f t="shared" si="16"/>
        <v>5.9644413940929362E-3</v>
      </c>
      <c r="J24" s="88">
        <f>O6</f>
        <v>2.3070350327541077E-2</v>
      </c>
      <c r="K24" s="88">
        <f t="shared" ref="K24:K30" si="17">J24*C24</f>
        <v>1.6050490130282706E-3</v>
      </c>
      <c r="L24" s="88">
        <f>O7</f>
        <v>1</v>
      </c>
      <c r="M24" s="88">
        <f t="shared" ref="M24:M30" si="18">L24*C24</f>
        <v>6.9571939317808473E-2</v>
      </c>
      <c r="N24" s="88">
        <f>O8</f>
        <v>0.84619766448305345</v>
      </c>
      <c r="O24" s="88">
        <f t="shared" ref="O24:O30" si="19">N24*C24</f>
        <v>5.8871612564286246E-2</v>
      </c>
      <c r="P24" s="88">
        <f>O9</f>
        <v>0.25975505553973177</v>
      </c>
      <c r="Q24" s="88">
        <f t="shared" ref="Q24:Q30" si="20">P24*C24</f>
        <v>1.8071662961504188E-2</v>
      </c>
      <c r="R24" s="88">
        <f>O10</f>
        <v>0</v>
      </c>
      <c r="S24" s="88">
        <f t="shared" ref="S24:S30" si="21">R24*C24</f>
        <v>0</v>
      </c>
      <c r="W24" t="s">
        <v>166</v>
      </c>
    </row>
    <row r="25" spans="1:37" ht="15.75" x14ac:dyDescent="0.25">
      <c r="A25" s="92" t="s">
        <v>157</v>
      </c>
      <c r="B25" s="7">
        <v>0.59</v>
      </c>
      <c r="C25" s="88">
        <f t="shared" si="14"/>
        <v>5.7010339163204173E-2</v>
      </c>
      <c r="D25" s="93">
        <f>Q3</f>
        <v>1</v>
      </c>
      <c r="E25" s="93">
        <f>C25*D25</f>
        <v>5.7010339163204173E-2</v>
      </c>
      <c r="F25" s="93">
        <f>Q4</f>
        <v>0.73924050632911398</v>
      </c>
      <c r="G25" s="93">
        <f t="shared" si="12"/>
        <v>4.2144351989001572E-2</v>
      </c>
      <c r="H25" s="93">
        <f>Q5</f>
        <v>0.36962025316455699</v>
      </c>
      <c r="I25" s="93">
        <f t="shared" si="16"/>
        <v>2.1072175994500786E-2</v>
      </c>
      <c r="J25" s="93">
        <f>Q6</f>
        <v>0</v>
      </c>
      <c r="K25" s="93">
        <f t="shared" si="17"/>
        <v>0</v>
      </c>
      <c r="L25" s="93">
        <f>Q7</f>
        <v>0.90886075949367118</v>
      </c>
      <c r="M25" s="93">
        <f t="shared" si="18"/>
        <v>5.1814460150861531E-2</v>
      </c>
      <c r="N25" s="93">
        <f>Q8</f>
        <v>0.62278481012658249</v>
      </c>
      <c r="O25" s="93">
        <f t="shared" si="19"/>
        <v>3.5505173251008181E-2</v>
      </c>
      <c r="P25" s="93">
        <f>Q9</f>
        <v>0.41518987341772157</v>
      </c>
      <c r="Q25" s="93">
        <f t="shared" si="20"/>
        <v>2.3670115500672113E-2</v>
      </c>
      <c r="R25" s="93">
        <f>Q10</f>
        <v>0.1746835443037974</v>
      </c>
      <c r="S25" s="93">
        <f t="shared" si="21"/>
        <v>9.9587681069900919E-3</v>
      </c>
      <c r="W25">
        <f>X25*Y25</f>
        <v>0.2</v>
      </c>
      <c r="X25">
        <v>0.2</v>
      </c>
      <c r="Y25">
        <v>1</v>
      </c>
      <c r="AA25" t="s">
        <v>84</v>
      </c>
      <c r="AE25" t="s">
        <v>151</v>
      </c>
      <c r="AI25" t="s">
        <v>182</v>
      </c>
    </row>
    <row r="26" spans="1:37" ht="15.75" x14ac:dyDescent="0.25">
      <c r="A26" s="5" t="s">
        <v>172</v>
      </c>
      <c r="B26" s="7">
        <v>0.63</v>
      </c>
      <c r="C26" s="88">
        <f t="shared" si="14"/>
        <v>6.0875446903082421E-2</v>
      </c>
      <c r="D26" s="88">
        <f>S3</f>
        <v>0.15187969924812056</v>
      </c>
      <c r="E26" s="88">
        <f>C26*D26</f>
        <v>9.2457445672350907E-3</v>
      </c>
      <c r="F26" s="88">
        <f>S4</f>
        <v>0</v>
      </c>
      <c r="G26" s="88">
        <f t="shared" si="12"/>
        <v>0</v>
      </c>
      <c r="H26" s="88">
        <f>S5</f>
        <v>0.50075187969924839</v>
      </c>
      <c r="I26" s="88">
        <f t="shared" si="16"/>
        <v>3.0483494464250312E-2</v>
      </c>
      <c r="J26" s="88">
        <f>S6</f>
        <v>0.72631578947368436</v>
      </c>
      <c r="K26" s="88">
        <f t="shared" si="17"/>
        <v>4.4214798276975664E-2</v>
      </c>
      <c r="L26" s="88">
        <f>S7</f>
        <v>0.69323308270676676</v>
      </c>
      <c r="M26" s="88">
        <f t="shared" si="18"/>
        <v>4.2200873717775922E-2</v>
      </c>
      <c r="N26" s="88">
        <f>S8</f>
        <v>1</v>
      </c>
      <c r="O26" s="88">
        <f t="shared" si="19"/>
        <v>6.0875446903082421E-2</v>
      </c>
      <c r="P26" s="88">
        <f>S9</f>
        <v>0.57894736842105265</v>
      </c>
      <c r="Q26" s="88">
        <f t="shared" si="20"/>
        <v>3.5243679785995088E-2</v>
      </c>
      <c r="R26" s="88">
        <f>S10</f>
        <v>0.64661654135338364</v>
      </c>
      <c r="S26" s="88">
        <f t="shared" si="21"/>
        <v>3.9363070929812706E-2</v>
      </c>
      <c r="W26">
        <f>X26*Y26</f>
        <v>5.3999999999999995</v>
      </c>
      <c r="X26">
        <v>0.6</v>
      </c>
      <c r="Y26">
        <v>9</v>
      </c>
      <c r="AA26">
        <f t="shared" ref="AA26:AA31" si="22">AB26*AC26</f>
        <v>0</v>
      </c>
      <c r="AB26">
        <v>0</v>
      </c>
      <c r="AC26">
        <v>2</v>
      </c>
      <c r="AE26">
        <f>AF26*AG26</f>
        <v>0.4</v>
      </c>
      <c r="AF26">
        <v>0.4</v>
      </c>
      <c r="AG26">
        <v>1</v>
      </c>
      <c r="AI26">
        <f>AJ26*AK26</f>
        <v>2.4</v>
      </c>
      <c r="AJ26">
        <v>0.6</v>
      </c>
      <c r="AK26">
        <v>4</v>
      </c>
    </row>
    <row r="27" spans="1:37" ht="15.75" x14ac:dyDescent="0.25">
      <c r="A27" s="5" t="s">
        <v>160</v>
      </c>
      <c r="B27" s="7">
        <v>0.79</v>
      </c>
      <c r="C27" s="88">
        <f t="shared" si="14"/>
        <v>7.6335877862595422E-2</v>
      </c>
      <c r="D27" s="88">
        <f>W3</f>
        <v>0.74226804123711343</v>
      </c>
      <c r="E27" s="88">
        <f>D27*C27</f>
        <v>5.6661682537184233E-2</v>
      </c>
      <c r="F27" s="88">
        <f>W4</f>
        <v>0.74226804123711343</v>
      </c>
      <c r="G27" s="88">
        <f t="shared" si="12"/>
        <v>5.6661682537184233E-2</v>
      </c>
      <c r="H27" s="88">
        <f>W5</f>
        <v>1</v>
      </c>
      <c r="I27" s="88">
        <f t="shared" si="16"/>
        <v>7.6335877862595422E-2</v>
      </c>
      <c r="J27" s="88">
        <f>W6</f>
        <v>0</v>
      </c>
      <c r="K27" s="88">
        <f t="shared" si="17"/>
        <v>0</v>
      </c>
      <c r="L27" s="88">
        <f>W7</f>
        <v>0.80412371134020622</v>
      </c>
      <c r="M27" s="88">
        <f t="shared" si="18"/>
        <v>6.1383489415282919E-2</v>
      </c>
      <c r="N27" s="88">
        <f>W8</f>
        <v>0.45360824742268041</v>
      </c>
      <c r="O27" s="88">
        <f t="shared" si="19"/>
        <v>3.4626583772723693E-2</v>
      </c>
      <c r="P27" s="88">
        <f>W9</f>
        <v>0.44329896907216493</v>
      </c>
      <c r="Q27" s="88">
        <f t="shared" si="20"/>
        <v>3.3839615959707248E-2</v>
      </c>
      <c r="R27" s="88">
        <f>W10</f>
        <v>0.4329896907216495</v>
      </c>
      <c r="S27" s="88">
        <f t="shared" si="21"/>
        <v>3.3052648146690802E-2</v>
      </c>
      <c r="W27">
        <f>X27*Y27</f>
        <v>5.6000000000000005</v>
      </c>
      <c r="X27">
        <v>0.8</v>
      </c>
      <c r="Y27">
        <v>7</v>
      </c>
      <c r="AA27">
        <f t="shared" si="22"/>
        <v>0.4</v>
      </c>
      <c r="AB27">
        <v>0.2</v>
      </c>
      <c r="AC27">
        <v>2</v>
      </c>
      <c r="AE27">
        <f>AF27*AG27</f>
        <v>0.6</v>
      </c>
      <c r="AF27">
        <v>0.6</v>
      </c>
      <c r="AG27">
        <v>1</v>
      </c>
      <c r="AI27">
        <f>AJ27*AK27</f>
        <v>7.2</v>
      </c>
      <c r="AJ27">
        <v>0.8</v>
      </c>
      <c r="AK27">
        <v>9</v>
      </c>
    </row>
    <row r="28" spans="1:37" ht="15.75" x14ac:dyDescent="0.25">
      <c r="A28" s="5" t="s">
        <v>173</v>
      </c>
      <c r="B28" s="7">
        <v>0.72</v>
      </c>
      <c r="C28" s="88">
        <f t="shared" si="14"/>
        <v>6.9571939317808473E-2</v>
      </c>
      <c r="D28" s="88">
        <f>U3</f>
        <v>0.20588235294117646</v>
      </c>
      <c r="E28" s="88">
        <f>C28*D28</f>
        <v>1.4323634565431155E-2</v>
      </c>
      <c r="F28" s="88">
        <f>U4</f>
        <v>0.8529411764705882</v>
      </c>
      <c r="G28" s="88">
        <f t="shared" si="12"/>
        <v>5.9340771771071929E-2</v>
      </c>
      <c r="H28" s="88">
        <f>U5</f>
        <v>0.11764705882352941</v>
      </c>
      <c r="I28" s="88">
        <f t="shared" si="16"/>
        <v>8.1849340373892319E-3</v>
      </c>
      <c r="J28" s="88">
        <f>U6</f>
        <v>-0.58823529411764708</v>
      </c>
      <c r="K28" s="88">
        <f t="shared" si="17"/>
        <v>-4.0924670186946163E-2</v>
      </c>
      <c r="L28" s="88">
        <f>U7</f>
        <v>0</v>
      </c>
      <c r="M28" s="88">
        <f t="shared" si="18"/>
        <v>0</v>
      </c>
      <c r="N28" s="88">
        <f>U8</f>
        <v>0.67647058823529416</v>
      </c>
      <c r="O28" s="88">
        <f t="shared" si="19"/>
        <v>4.706337071498809E-2</v>
      </c>
      <c r="P28" s="88">
        <f>U9</f>
        <v>1</v>
      </c>
      <c r="Q28" s="88">
        <f t="shared" si="20"/>
        <v>6.9571939317808473E-2</v>
      </c>
      <c r="R28" s="88">
        <f>U10</f>
        <v>0.3235294117647059</v>
      </c>
      <c r="S28" s="88">
        <f t="shared" si="21"/>
        <v>2.250856860282039E-2</v>
      </c>
      <c r="W28">
        <f>X28*Y28</f>
        <v>13</v>
      </c>
      <c r="X28">
        <v>1</v>
      </c>
      <c r="Y28">
        <v>13</v>
      </c>
      <c r="AA28">
        <f t="shared" si="22"/>
        <v>2.8000000000000003</v>
      </c>
      <c r="AB28">
        <v>0.4</v>
      </c>
      <c r="AC28">
        <v>7</v>
      </c>
      <c r="AE28">
        <f>AF28*AG28</f>
        <v>4.8000000000000007</v>
      </c>
      <c r="AF28">
        <v>0.8</v>
      </c>
      <c r="AG28">
        <v>6</v>
      </c>
      <c r="AI28">
        <f>AJ28*AK28</f>
        <v>17</v>
      </c>
      <c r="AJ28">
        <v>1</v>
      </c>
      <c r="AK28">
        <v>17</v>
      </c>
    </row>
    <row r="29" spans="1:37" ht="15.75" x14ac:dyDescent="0.25">
      <c r="A29" s="5" t="s">
        <v>174</v>
      </c>
      <c r="B29" s="7">
        <v>0.82</v>
      </c>
      <c r="C29" s="88">
        <f t="shared" si="14"/>
        <v>7.9234708667504095E-2</v>
      </c>
      <c r="D29" s="88">
        <f>Y3</f>
        <v>0.82926829268292679</v>
      </c>
      <c r="E29" s="88">
        <f>C29*D29</f>
        <v>6.5706831577930225E-2</v>
      </c>
      <c r="F29" s="89">
        <f>Y4</f>
        <v>0.76219512195121952</v>
      </c>
      <c r="G29" s="88">
        <f t="shared" si="12"/>
        <v>6.0392308435597633E-2</v>
      </c>
      <c r="H29" s="89">
        <f>Y5</f>
        <v>0.79268292682926833</v>
      </c>
      <c r="I29" s="88">
        <f t="shared" si="16"/>
        <v>6.2808000773021538E-2</v>
      </c>
      <c r="J29" s="89">
        <f>Y6</f>
        <v>0</v>
      </c>
      <c r="K29" s="88">
        <f t="shared" si="17"/>
        <v>0</v>
      </c>
      <c r="L29" s="89">
        <f>Y7</f>
        <v>1</v>
      </c>
      <c r="M29" s="88">
        <f t="shared" si="18"/>
        <v>7.9234708667504095E-2</v>
      </c>
      <c r="N29" s="89">
        <f>Y8</f>
        <v>0.62804878048780488</v>
      </c>
      <c r="O29" s="88">
        <f t="shared" si="19"/>
        <v>4.976326215093245E-2</v>
      </c>
      <c r="P29" s="89">
        <f>Y9</f>
        <v>0.71951219512195119</v>
      </c>
      <c r="Q29" s="88">
        <f t="shared" si="20"/>
        <v>5.7010339163204166E-2</v>
      </c>
      <c r="R29" s="89">
        <f>Y10</f>
        <v>0.43902439024390244</v>
      </c>
      <c r="S29" s="88">
        <f t="shared" si="21"/>
        <v>3.4785969658904237E-2</v>
      </c>
      <c r="W29" t="s">
        <v>181</v>
      </c>
      <c r="X29">
        <f>SUM(W25:W28)</f>
        <v>24.2</v>
      </c>
      <c r="AA29">
        <f t="shared" si="22"/>
        <v>5.3999999999999995</v>
      </c>
      <c r="AB29">
        <v>0.6</v>
      </c>
      <c r="AC29">
        <v>9</v>
      </c>
      <c r="AE29">
        <f>AF29*AG29</f>
        <v>22</v>
      </c>
      <c r="AF29">
        <v>1</v>
      </c>
      <c r="AG29">
        <v>22</v>
      </c>
      <c r="AI29" t="s">
        <v>181</v>
      </c>
      <c r="AJ29">
        <f>SUM(AI26:AI28)</f>
        <v>26.6</v>
      </c>
    </row>
    <row r="30" spans="1:37" ht="15.75" x14ac:dyDescent="0.25">
      <c r="A30" s="5" t="s">
        <v>175</v>
      </c>
      <c r="B30" s="7">
        <v>0.89900000000000002</v>
      </c>
      <c r="C30" s="88">
        <f t="shared" si="14"/>
        <v>8.6868296453763649E-2</v>
      </c>
      <c r="D30" s="7">
        <f>AA3</f>
        <v>1</v>
      </c>
      <c r="E30" s="88">
        <f>C30*D30</f>
        <v>8.6868296453763649E-2</v>
      </c>
      <c r="F30" s="7">
        <f>AA4</f>
        <v>0.76515151515151514</v>
      </c>
      <c r="G30" s="88">
        <f t="shared" si="12"/>
        <v>6.6467408650228252E-2</v>
      </c>
      <c r="H30" s="7">
        <f>AA5</f>
        <v>0.99242424242424243</v>
      </c>
      <c r="I30" s="88">
        <f t="shared" si="16"/>
        <v>8.6210203298810892E-2</v>
      </c>
      <c r="J30" s="7">
        <f>AA6</f>
        <v>0</v>
      </c>
      <c r="K30" s="88">
        <f t="shared" si="17"/>
        <v>0</v>
      </c>
      <c r="L30" s="7">
        <f>AA7</f>
        <v>0.89393939393939392</v>
      </c>
      <c r="M30" s="88">
        <f t="shared" si="18"/>
        <v>7.7654992284425073E-2</v>
      </c>
      <c r="N30" s="7">
        <f>AA8</f>
        <v>0.66666666666666663</v>
      </c>
      <c r="O30" s="88">
        <f t="shared" si="19"/>
        <v>5.7912197635842433E-2</v>
      </c>
      <c r="P30" s="7">
        <f>AA9</f>
        <v>0.87121212121212122</v>
      </c>
      <c r="Q30" s="88">
        <f t="shared" si="20"/>
        <v>7.5680712819566814E-2</v>
      </c>
      <c r="R30" s="7">
        <f>AA10</f>
        <v>0.93181818181818177</v>
      </c>
      <c r="S30" s="88">
        <f t="shared" si="21"/>
        <v>8.0945458059188846E-2</v>
      </c>
      <c r="W30" t="s">
        <v>183</v>
      </c>
      <c r="X30" s="1">
        <f>X29/30</f>
        <v>0.80666666666666664</v>
      </c>
      <c r="AA30">
        <f t="shared" si="22"/>
        <v>4</v>
      </c>
      <c r="AB30">
        <v>0.8</v>
      </c>
      <c r="AC30">
        <v>5</v>
      </c>
      <c r="AE30" t="s">
        <v>181</v>
      </c>
      <c r="AF30">
        <f>SUM(AE26:AE29)</f>
        <v>27.8</v>
      </c>
      <c r="AI30" t="s">
        <v>61</v>
      </c>
      <c r="AJ30" s="1">
        <f>AJ29/30</f>
        <v>0.88666666666666671</v>
      </c>
    </row>
    <row r="31" spans="1:37" x14ac:dyDescent="0.25">
      <c r="A31" s="5" t="s">
        <v>5</v>
      </c>
      <c r="B31" s="7">
        <f>SUM(B18:B30)</f>
        <v>10.349</v>
      </c>
      <c r="C31" s="7"/>
      <c r="D31" s="7"/>
      <c r="E31" s="7">
        <f>SUM(E18:E30)</f>
        <v>0.5792133254714642</v>
      </c>
      <c r="F31" s="7"/>
      <c r="G31" s="7">
        <f>SUM(G18:G30)</f>
        <v>0.59110372140935863</v>
      </c>
      <c r="H31" s="7"/>
      <c r="I31" s="7">
        <f>SUM(I18:I30)</f>
        <v>0.55303290913533165</v>
      </c>
      <c r="J31" s="7"/>
      <c r="K31" s="7">
        <f>SUM(K18:K30)</f>
        <v>0.26707536381612929</v>
      </c>
      <c r="L31" s="7"/>
      <c r="M31" s="7">
        <f>SUM(M18:M30)</f>
        <v>1.1927591011031797</v>
      </c>
      <c r="N31" s="7"/>
      <c r="O31" s="7">
        <f>SUM(O18:O30)</f>
        <v>1.3605018985424788</v>
      </c>
      <c r="P31" s="7"/>
      <c r="Q31" s="7">
        <f>SUM(Q18:Q30)</f>
        <v>0.9685290492115507</v>
      </c>
      <c r="R31" s="7"/>
      <c r="S31" s="7">
        <f>SUM(S18:S30)</f>
        <v>1.1153161950193182</v>
      </c>
      <c r="AA31">
        <f t="shared" si="22"/>
        <v>5</v>
      </c>
      <c r="AB31">
        <v>1</v>
      </c>
      <c r="AC31">
        <v>5</v>
      </c>
      <c r="AE31" t="s">
        <v>183</v>
      </c>
      <c r="AF31" s="1">
        <f>AF30/30</f>
        <v>0.92666666666666664</v>
      </c>
    </row>
    <row r="32" spans="1:37" x14ac:dyDescent="0.25">
      <c r="W32" t="s">
        <v>184</v>
      </c>
      <c r="AA32" t="s">
        <v>181</v>
      </c>
      <c r="AB32">
        <f>SUM(AA26:AA31)</f>
        <v>17.600000000000001</v>
      </c>
    </row>
    <row r="33" spans="1:33" x14ac:dyDescent="0.25">
      <c r="W33">
        <f>X33*Y33</f>
        <v>0.8</v>
      </c>
      <c r="X33">
        <v>0.4</v>
      </c>
      <c r="Y33">
        <v>2</v>
      </c>
      <c r="AA33" t="s">
        <v>61</v>
      </c>
      <c r="AB33" s="1">
        <f>AB32/30</f>
        <v>0.58666666666666667</v>
      </c>
      <c r="AE33" t="s">
        <v>185</v>
      </c>
    </row>
    <row r="34" spans="1:33" x14ac:dyDescent="0.25">
      <c r="W34">
        <f>X34*Y34</f>
        <v>0.6</v>
      </c>
      <c r="X34">
        <v>0.6</v>
      </c>
      <c r="Y34">
        <v>1</v>
      </c>
      <c r="AE34">
        <f>AF34*AG34</f>
        <v>0.4</v>
      </c>
      <c r="AF34">
        <v>0.2</v>
      </c>
      <c r="AG34">
        <v>2</v>
      </c>
    </row>
    <row r="35" spans="1:33" x14ac:dyDescent="0.25">
      <c r="W35">
        <f>X35*Y35</f>
        <v>6.4</v>
      </c>
      <c r="X35">
        <v>0.8</v>
      </c>
      <c r="Y35">
        <v>8</v>
      </c>
      <c r="AA35" t="s">
        <v>85</v>
      </c>
      <c r="AE35">
        <f>AF35*AG35</f>
        <v>1.2000000000000002</v>
      </c>
      <c r="AF35">
        <v>0.4</v>
      </c>
      <c r="AG35">
        <v>3</v>
      </c>
    </row>
    <row r="36" spans="1:33" ht="15.75" x14ac:dyDescent="0.25">
      <c r="A36" s="133" t="s">
        <v>167</v>
      </c>
      <c r="B36" s="135" t="s">
        <v>1</v>
      </c>
      <c r="C36" s="135"/>
      <c r="D36" s="135"/>
      <c r="E36" s="135"/>
      <c r="F36" s="135"/>
      <c r="G36" s="135"/>
      <c r="H36" s="135"/>
      <c r="I36" s="135"/>
      <c r="W36">
        <f>X36*Y36</f>
        <v>19</v>
      </c>
      <c r="X36">
        <v>1</v>
      </c>
      <c r="Y36">
        <v>19</v>
      </c>
      <c r="AA36">
        <f t="shared" ref="AA36:AA41" si="23">AB36*AC36</f>
        <v>0</v>
      </c>
      <c r="AB36">
        <v>0</v>
      </c>
      <c r="AC36">
        <v>2</v>
      </c>
      <c r="AE36">
        <f>AF36*AG36</f>
        <v>3</v>
      </c>
      <c r="AF36">
        <v>0.6</v>
      </c>
      <c r="AG36">
        <v>5</v>
      </c>
    </row>
    <row r="37" spans="1:33" ht="15.75" x14ac:dyDescent="0.25">
      <c r="A37" s="134"/>
      <c r="B37" s="145" t="s">
        <v>8</v>
      </c>
      <c r="C37" s="145" t="s">
        <v>9</v>
      </c>
      <c r="D37" s="145" t="s">
        <v>10</v>
      </c>
      <c r="E37" s="145" t="s">
        <v>11</v>
      </c>
      <c r="F37" s="145" t="s">
        <v>12</v>
      </c>
      <c r="G37" s="145" t="s">
        <v>13</v>
      </c>
      <c r="H37" s="145" t="s">
        <v>14</v>
      </c>
      <c r="I37" s="146" t="s">
        <v>15</v>
      </c>
      <c r="W37" t="s">
        <v>5</v>
      </c>
      <c r="X37">
        <f>SUM(W33:W36)</f>
        <v>26.8</v>
      </c>
      <c r="AA37">
        <f t="shared" si="23"/>
        <v>0.60000000000000009</v>
      </c>
      <c r="AB37">
        <v>0.2</v>
      </c>
      <c r="AC37">
        <v>3</v>
      </c>
      <c r="AE37">
        <f>AF37*AG37</f>
        <v>4</v>
      </c>
      <c r="AF37">
        <v>0.8</v>
      </c>
      <c r="AG37">
        <v>5</v>
      </c>
    </row>
    <row r="38" spans="1:33" ht="15.75" customHeight="1" x14ac:dyDescent="0.25">
      <c r="A38" t="s">
        <v>188</v>
      </c>
      <c r="B38" s="144">
        <v>11</v>
      </c>
      <c r="C38" s="144">
        <v>12.920000000000002</v>
      </c>
      <c r="D38" s="144">
        <v>14.36</v>
      </c>
      <c r="E38" s="144">
        <v>17.933333333333334</v>
      </c>
      <c r="F38" s="144">
        <v>9.9933333333333341</v>
      </c>
      <c r="G38" s="144">
        <v>11.433333333333332</v>
      </c>
      <c r="H38" s="144">
        <v>12.566666666666668</v>
      </c>
      <c r="I38" s="144">
        <v>15.263333333333334</v>
      </c>
      <c r="W38" t="s">
        <v>183</v>
      </c>
      <c r="X38" s="1">
        <f>X37/30</f>
        <v>0.89333333333333331</v>
      </c>
      <c r="AA38">
        <f t="shared" si="23"/>
        <v>1.6</v>
      </c>
      <c r="AB38">
        <v>0.4</v>
      </c>
      <c r="AC38">
        <v>4</v>
      </c>
      <c r="AE38">
        <f>AF38*AG38</f>
        <v>15</v>
      </c>
      <c r="AF38">
        <v>1</v>
      </c>
      <c r="AG38">
        <v>15</v>
      </c>
    </row>
    <row r="39" spans="1:33" x14ac:dyDescent="0.25">
      <c r="A39" t="s">
        <v>151</v>
      </c>
      <c r="B39" s="76" t="s">
        <v>112</v>
      </c>
      <c r="C39" s="76" t="s">
        <v>113</v>
      </c>
      <c r="D39" s="76" t="s">
        <v>114</v>
      </c>
      <c r="E39" s="76" t="s">
        <v>115</v>
      </c>
      <c r="F39" s="76" t="s">
        <v>116</v>
      </c>
      <c r="G39" s="76" t="s">
        <v>117</v>
      </c>
      <c r="H39" s="76" t="s">
        <v>118</v>
      </c>
      <c r="I39" s="76" t="s">
        <v>119</v>
      </c>
      <c r="K39" s="7"/>
      <c r="L39" s="7"/>
      <c r="M39" s="7"/>
      <c r="N39" s="7"/>
      <c r="O39" s="7"/>
      <c r="P39" s="7"/>
      <c r="Q39" s="7"/>
      <c r="R39" s="7"/>
      <c r="AA39">
        <f t="shared" si="23"/>
        <v>5.3999999999999995</v>
      </c>
      <c r="AB39">
        <v>0.6</v>
      </c>
      <c r="AC39">
        <v>9</v>
      </c>
      <c r="AE39" t="s">
        <v>181</v>
      </c>
      <c r="AF39">
        <f>SUM(AE34:AE38)</f>
        <v>23.6</v>
      </c>
    </row>
    <row r="40" spans="1:33" x14ac:dyDescent="0.25">
      <c r="A40" t="s">
        <v>153</v>
      </c>
      <c r="B40" s="1">
        <v>72.040000000000006</v>
      </c>
      <c r="C40" s="1">
        <v>65.74666666666667</v>
      </c>
      <c r="D40" s="1">
        <v>64.529999999999987</v>
      </c>
      <c r="E40" s="1">
        <v>61.416666666666664</v>
      </c>
      <c r="F40" s="1">
        <v>72.11</v>
      </c>
      <c r="G40" s="1">
        <v>67.096666666666678</v>
      </c>
      <c r="H40" s="1">
        <v>64.923333333333332</v>
      </c>
      <c r="I40" s="1">
        <v>62.089999999999996</v>
      </c>
      <c r="W40" t="s">
        <v>186</v>
      </c>
      <c r="AA40">
        <f t="shared" si="23"/>
        <v>3.2</v>
      </c>
      <c r="AB40">
        <v>0.8</v>
      </c>
      <c r="AC40">
        <v>4</v>
      </c>
      <c r="AE40" t="s">
        <v>61</v>
      </c>
      <c r="AF40" s="1">
        <f>AF39/30</f>
        <v>0.78666666666666674</v>
      </c>
    </row>
    <row r="41" spans="1:33" x14ac:dyDescent="0.25">
      <c r="A41" t="s">
        <v>154</v>
      </c>
      <c r="B41" s="1">
        <v>4.753333333333333</v>
      </c>
      <c r="C41" s="1">
        <v>4.9833333333333334</v>
      </c>
      <c r="D41" s="1">
        <v>5.1566666666666663</v>
      </c>
      <c r="E41" s="1">
        <v>5.25</v>
      </c>
      <c r="F41" s="1">
        <v>3.84</v>
      </c>
      <c r="G41" s="1">
        <v>4.91</v>
      </c>
      <c r="H41" s="1">
        <v>5.08</v>
      </c>
      <c r="I41" s="1">
        <v>5.0733333333333333</v>
      </c>
      <c r="W41">
        <f>X41*Y41</f>
        <v>0.4</v>
      </c>
      <c r="X41">
        <v>0.4</v>
      </c>
      <c r="Y41">
        <v>1</v>
      </c>
      <c r="AA41">
        <f t="shared" si="23"/>
        <v>8</v>
      </c>
      <c r="AB41">
        <v>1</v>
      </c>
      <c r="AC41">
        <v>8</v>
      </c>
    </row>
    <row r="42" spans="1:33" x14ac:dyDescent="0.25">
      <c r="A42" t="s">
        <v>165</v>
      </c>
      <c r="B42" s="1">
        <v>0.89100000000000001</v>
      </c>
      <c r="C42" s="1">
        <v>1.1280000000000001</v>
      </c>
      <c r="D42" s="1">
        <v>1.0620000000000001</v>
      </c>
      <c r="E42" s="1">
        <v>0.94499999999999995</v>
      </c>
      <c r="F42" s="1">
        <v>0.88500000000000012</v>
      </c>
      <c r="G42" s="1">
        <v>1.212</v>
      </c>
      <c r="H42" s="1">
        <v>0.94199999999999984</v>
      </c>
      <c r="I42" s="1">
        <v>1.0469999999999999</v>
      </c>
      <c r="K42" s="1"/>
      <c r="W42">
        <f>X42*Y42</f>
        <v>3</v>
      </c>
      <c r="X42">
        <v>0.6</v>
      </c>
      <c r="Y42">
        <v>5</v>
      </c>
      <c r="AA42" t="s">
        <v>181</v>
      </c>
      <c r="AB42">
        <f>SUM(AA36:AA41)</f>
        <v>18.8</v>
      </c>
      <c r="AE42" t="s">
        <v>187</v>
      </c>
    </row>
    <row r="43" spans="1:33" x14ac:dyDescent="0.25">
      <c r="A43" t="s">
        <v>164</v>
      </c>
      <c r="B43" s="1">
        <v>18.666666666666668</v>
      </c>
      <c r="C43" s="1">
        <v>18.666666666666668</v>
      </c>
      <c r="D43" s="1">
        <v>17.666666666666668</v>
      </c>
      <c r="E43" s="1">
        <v>17</v>
      </c>
      <c r="F43" s="1">
        <v>18.666666666666668</v>
      </c>
      <c r="G43" s="1">
        <v>18.666666666666668</v>
      </c>
      <c r="H43" s="1">
        <v>18</v>
      </c>
      <c r="I43" s="1">
        <v>18.333333333333332</v>
      </c>
      <c r="K43" s="1"/>
      <c r="W43">
        <f>X43*Y43</f>
        <v>4.8000000000000007</v>
      </c>
      <c r="X43">
        <v>0.8</v>
      </c>
      <c r="Y43">
        <v>6</v>
      </c>
      <c r="AA43" t="s">
        <v>61</v>
      </c>
      <c r="AB43" s="1">
        <f>AB42/30</f>
        <v>0.62666666666666671</v>
      </c>
      <c r="AE43">
        <f>AF43*AG43</f>
        <v>0.2</v>
      </c>
      <c r="AF43">
        <v>0.2</v>
      </c>
      <c r="AG43">
        <v>1</v>
      </c>
    </row>
    <row r="44" spans="1:33" x14ac:dyDescent="0.25">
      <c r="A44" t="s">
        <v>155</v>
      </c>
      <c r="B44" s="1">
        <v>69.306666666666672</v>
      </c>
      <c r="C44" s="1">
        <v>63.160000000000004</v>
      </c>
      <c r="D44" s="1">
        <v>61.176666666666669</v>
      </c>
      <c r="E44" s="1">
        <v>60.443333333333328</v>
      </c>
      <c r="F44" s="1">
        <v>71.876666666666665</v>
      </c>
      <c r="G44" s="1">
        <v>70.076666666666668</v>
      </c>
      <c r="H44" s="1">
        <v>63.213333333333331</v>
      </c>
      <c r="I44" s="1">
        <v>60.173333333333339</v>
      </c>
      <c r="K44" s="1"/>
      <c r="W44">
        <f>X44*Y44</f>
        <v>18</v>
      </c>
      <c r="X44">
        <v>1</v>
      </c>
      <c r="Y44">
        <v>18</v>
      </c>
      <c r="AE44">
        <f>AF44*AG44</f>
        <v>1.2000000000000002</v>
      </c>
      <c r="AF44">
        <v>0.4</v>
      </c>
      <c r="AG44">
        <v>3</v>
      </c>
    </row>
    <row r="45" spans="1:33" x14ac:dyDescent="0.25">
      <c r="A45" t="s">
        <v>157</v>
      </c>
      <c r="B45" s="1">
        <v>-1.8266666666666664</v>
      </c>
      <c r="C45" s="1">
        <v>-1.4833333333333332</v>
      </c>
      <c r="D45" s="1">
        <v>-0.99666666666666659</v>
      </c>
      <c r="E45" s="1">
        <v>-0.51</v>
      </c>
      <c r="F45" s="1">
        <v>-1.7066666666666668</v>
      </c>
      <c r="G45" s="1">
        <v>-1.33</v>
      </c>
      <c r="H45" s="1">
        <v>-1.0566666666666666</v>
      </c>
      <c r="I45" s="1">
        <v>-0.73999999999999988</v>
      </c>
      <c r="K45" s="1"/>
      <c r="W45" t="s">
        <v>181</v>
      </c>
      <c r="X45">
        <f>SUM(W41:W44)</f>
        <v>26.200000000000003</v>
      </c>
      <c r="AE45">
        <f>AF45*AG45</f>
        <v>2.4</v>
      </c>
      <c r="AF45">
        <v>0.6</v>
      </c>
      <c r="AG45">
        <v>4</v>
      </c>
    </row>
    <row r="46" spans="1:33" x14ac:dyDescent="0.25">
      <c r="A46" t="s">
        <v>172</v>
      </c>
      <c r="B46" s="1">
        <v>3.91</v>
      </c>
      <c r="C46" s="1">
        <v>3.5733333333333328</v>
      </c>
      <c r="D46" s="1">
        <v>4.6833333333333336</v>
      </c>
      <c r="E46" s="1">
        <v>5.1833333333333336</v>
      </c>
      <c r="F46" s="1">
        <v>5.1099999999999994</v>
      </c>
      <c r="G46" s="1">
        <v>5.79</v>
      </c>
      <c r="H46" s="1">
        <v>4.8566666666666665</v>
      </c>
      <c r="I46" s="1">
        <v>5.0066666666666668</v>
      </c>
      <c r="W46" t="s">
        <v>61</v>
      </c>
      <c r="X46" s="1">
        <f>X45/30</f>
        <v>0.87333333333333341</v>
      </c>
      <c r="AE46">
        <f>AF46*AG46</f>
        <v>4.8000000000000007</v>
      </c>
      <c r="AF46">
        <v>0.8</v>
      </c>
      <c r="AG46">
        <v>6</v>
      </c>
    </row>
    <row r="47" spans="1:33" x14ac:dyDescent="0.25">
      <c r="A47" t="s">
        <v>160</v>
      </c>
      <c r="B47" s="1">
        <v>3.4666666666666668</v>
      </c>
      <c r="C47" s="1">
        <v>3.5</v>
      </c>
      <c r="D47" s="1">
        <v>3.5666666666666669</v>
      </c>
      <c r="E47" s="1">
        <v>2.8666666666666667</v>
      </c>
      <c r="F47" s="1">
        <v>3.4666666666666668</v>
      </c>
      <c r="G47" s="1">
        <v>3.3</v>
      </c>
      <c r="H47" s="1">
        <v>3.2666666666666666</v>
      </c>
      <c r="I47" s="1">
        <v>3.2333333333333334</v>
      </c>
      <c r="AE47">
        <f>AF47*AG47</f>
        <v>16</v>
      </c>
      <c r="AF47">
        <v>1</v>
      </c>
      <c r="AG47">
        <v>16</v>
      </c>
    </row>
    <row r="48" spans="1:33" x14ac:dyDescent="0.25">
      <c r="A48" t="s">
        <v>173</v>
      </c>
      <c r="B48" s="1">
        <v>3.3666666666666667</v>
      </c>
      <c r="C48" s="1">
        <v>3.5666666666666669</v>
      </c>
      <c r="D48" s="1">
        <v>3.3333333333333335</v>
      </c>
      <c r="E48" s="1">
        <v>3.0666666666666669</v>
      </c>
      <c r="F48" s="1">
        <v>3.3333333333333335</v>
      </c>
      <c r="G48" s="1">
        <v>3.5</v>
      </c>
      <c r="H48" s="1">
        <v>3.5</v>
      </c>
      <c r="I48" s="1">
        <v>3.4</v>
      </c>
      <c r="AE48" t="s">
        <v>5</v>
      </c>
      <c r="AF48">
        <f>SUM(AE43:AE47)</f>
        <v>24.6</v>
      </c>
    </row>
    <row r="49" spans="1:32" x14ac:dyDescent="0.25">
      <c r="A49" t="s">
        <v>174</v>
      </c>
      <c r="B49" s="1">
        <v>3.6666666666666665</v>
      </c>
      <c r="C49" s="1">
        <v>3.6</v>
      </c>
      <c r="D49" s="1">
        <v>3.5333333333333332</v>
      </c>
      <c r="E49" s="1">
        <v>2.5333333333333332</v>
      </c>
      <c r="F49" s="1">
        <v>3.8</v>
      </c>
      <c r="G49" s="1">
        <v>3.5</v>
      </c>
      <c r="H49" s="1">
        <v>3.5333333333333332</v>
      </c>
      <c r="I49" s="1">
        <v>3.2666666666666666</v>
      </c>
      <c r="AE49" t="s">
        <v>61</v>
      </c>
      <c r="AF49">
        <f>AF48/30</f>
        <v>0.82000000000000006</v>
      </c>
    </row>
    <row r="50" spans="1:32" x14ac:dyDescent="0.25">
      <c r="A50" t="s">
        <v>175</v>
      </c>
      <c r="B50" s="1">
        <v>3.8666666666666667</v>
      </c>
      <c r="C50" s="1">
        <v>3.6</v>
      </c>
      <c r="D50" s="1">
        <v>3.8333333333333335</v>
      </c>
      <c r="E50" s="1">
        <v>2.7333333333333334</v>
      </c>
      <c r="F50" s="1">
        <v>3.7333333333333334</v>
      </c>
      <c r="G50" s="1">
        <v>3.6</v>
      </c>
      <c r="H50" s="1">
        <v>3.7666666666666666</v>
      </c>
      <c r="I50" s="1">
        <v>3.7</v>
      </c>
    </row>
    <row r="51" spans="1:32" x14ac:dyDescent="0.25">
      <c r="A51" s="94" t="s">
        <v>5</v>
      </c>
      <c r="B51" s="95">
        <f>E31</f>
        <v>0.5792133254714642</v>
      </c>
      <c r="C51" s="95">
        <f>G31</f>
        <v>0.59110372140935863</v>
      </c>
      <c r="D51" s="95">
        <f>I31</f>
        <v>0.55303290913533165</v>
      </c>
      <c r="E51" s="95">
        <f>K31</f>
        <v>0.26707536381612929</v>
      </c>
      <c r="F51" s="95">
        <f>M31</f>
        <v>1.1927591011031797</v>
      </c>
      <c r="G51" s="95">
        <f>O31</f>
        <v>1.3605018985424788</v>
      </c>
      <c r="H51" s="95">
        <f>Q31</f>
        <v>0.9685290492115507</v>
      </c>
      <c r="I51" s="95">
        <f>S31</f>
        <v>1.1153161950193182</v>
      </c>
    </row>
  </sheetData>
  <mergeCells count="13">
    <mergeCell ref="J16:K16"/>
    <mergeCell ref="L16:M16"/>
    <mergeCell ref="N16:O16"/>
    <mergeCell ref="P16:Q16"/>
    <mergeCell ref="R16:S16"/>
    <mergeCell ref="H16:I16"/>
    <mergeCell ref="A36:A37"/>
    <mergeCell ref="B36:I36"/>
    <mergeCell ref="A16:A17"/>
    <mergeCell ref="B16:B17"/>
    <mergeCell ref="C16:C17"/>
    <mergeCell ref="D16:E16"/>
    <mergeCell ref="F16:G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CB7AB-A497-40DB-9380-5C9C08B437FE}">
  <dimension ref="A1:X40"/>
  <sheetViews>
    <sheetView topLeftCell="C3" zoomScale="80" zoomScaleNormal="80" workbookViewId="0">
      <selection activeCell="R12" sqref="R12"/>
    </sheetView>
  </sheetViews>
  <sheetFormatPr defaultRowHeight="15" x14ac:dyDescent="0.25"/>
  <cols>
    <col min="1" max="1" width="10.85546875" customWidth="1"/>
    <col min="2" max="2" width="12.42578125" customWidth="1"/>
    <col min="3" max="3" width="11" customWidth="1"/>
    <col min="4" max="4" width="10.7109375" customWidth="1"/>
    <col min="6" max="6" width="10.7109375" customWidth="1"/>
    <col min="7" max="7" width="11.140625" customWidth="1"/>
    <col min="9" max="9" width="11.42578125" customWidth="1"/>
    <col min="10" max="10" width="10.5703125" customWidth="1"/>
    <col min="11" max="11" width="12.140625" customWidth="1"/>
    <col min="12" max="12" width="12.42578125" customWidth="1"/>
    <col min="13" max="13" width="11.28515625" customWidth="1"/>
    <col min="14" max="14" width="12.28515625" customWidth="1"/>
  </cols>
  <sheetData>
    <row r="1" spans="1:24" x14ac:dyDescent="0.25">
      <c r="I1" s="121" t="s">
        <v>21</v>
      </c>
      <c r="J1" s="122"/>
      <c r="K1" s="122"/>
      <c r="L1" s="122"/>
      <c r="M1" s="122"/>
      <c r="N1" s="122"/>
      <c r="O1" s="122"/>
      <c r="P1" s="123"/>
      <c r="S1" s="4"/>
    </row>
    <row r="2" spans="1:24" x14ac:dyDescent="0.25">
      <c r="I2" s="5"/>
      <c r="J2" s="5"/>
      <c r="K2" s="5"/>
      <c r="L2" s="5"/>
      <c r="M2" s="5"/>
      <c r="N2" s="5"/>
      <c r="O2" s="5"/>
      <c r="P2" s="5"/>
      <c r="R2" s="102" t="s">
        <v>49</v>
      </c>
      <c r="S2" s="103"/>
      <c r="T2" s="103"/>
      <c r="U2" s="103"/>
      <c r="V2" s="103"/>
      <c r="W2" s="104"/>
    </row>
    <row r="3" spans="1:24" x14ac:dyDescent="0.25">
      <c r="A3" s="8" t="s">
        <v>1</v>
      </c>
      <c r="B3" s="8" t="s">
        <v>18</v>
      </c>
      <c r="C3" s="8" t="s">
        <v>19</v>
      </c>
      <c r="D3" s="8" t="s">
        <v>20</v>
      </c>
      <c r="E3" s="8" t="s">
        <v>7</v>
      </c>
      <c r="F3" s="8" t="s">
        <v>6</v>
      </c>
      <c r="I3" s="8" t="s">
        <v>22</v>
      </c>
      <c r="J3" s="8" t="s">
        <v>51</v>
      </c>
      <c r="K3" s="8" t="s">
        <v>23</v>
      </c>
      <c r="L3" s="8" t="s">
        <v>24</v>
      </c>
      <c r="M3" s="8" t="s">
        <v>25</v>
      </c>
      <c r="N3" s="8" t="s">
        <v>45</v>
      </c>
      <c r="O3" s="8" t="s">
        <v>26</v>
      </c>
      <c r="P3" s="8" t="s">
        <v>46</v>
      </c>
      <c r="R3" s="105" t="s">
        <v>28</v>
      </c>
      <c r="S3" s="106" t="s">
        <v>29</v>
      </c>
      <c r="T3" s="106"/>
      <c r="U3" s="106"/>
      <c r="V3" s="106"/>
      <c r="W3" s="115" t="s">
        <v>7</v>
      </c>
      <c r="X3" s="119" t="s">
        <v>6</v>
      </c>
    </row>
    <row r="4" spans="1:24" x14ac:dyDescent="0.25">
      <c r="A4" s="8" t="s">
        <v>8</v>
      </c>
      <c r="B4" s="15">
        <v>4.71</v>
      </c>
      <c r="C4" s="15">
        <v>4.88</v>
      </c>
      <c r="D4" s="15">
        <v>4.67</v>
      </c>
      <c r="E4" s="15">
        <f>SUM(B4:D4)</f>
        <v>14.26</v>
      </c>
      <c r="F4" s="16">
        <f>AVERAGE(B4:D4)</f>
        <v>4.753333333333333</v>
      </c>
      <c r="I4" s="8" t="s">
        <v>27</v>
      </c>
      <c r="J4" s="8">
        <f>3-1</f>
        <v>2</v>
      </c>
      <c r="K4" s="16">
        <f>SUMSQ(B12:D12)/8-J13</f>
        <v>0.1413083333331997</v>
      </c>
      <c r="L4" s="16">
        <f t="shared" ref="L4:L9" si="0">K4/J4</f>
        <v>7.0654166666599849E-2</v>
      </c>
      <c r="M4" s="16">
        <f>L4/L9</f>
        <v>1.6069286690924351</v>
      </c>
      <c r="N4" s="8">
        <v>3.74</v>
      </c>
      <c r="O4" s="8">
        <v>6.51</v>
      </c>
      <c r="P4" s="8" t="str">
        <f>IF(M4&lt;N4,"tn",IF(M4&lt;O4,"*","**"))</f>
        <v>tn</v>
      </c>
      <c r="R4" s="105"/>
      <c r="S4" s="8" t="s">
        <v>39</v>
      </c>
      <c r="T4" s="8" t="s">
        <v>40</v>
      </c>
      <c r="U4" s="8" t="s">
        <v>41</v>
      </c>
      <c r="V4" s="8" t="s">
        <v>42</v>
      </c>
      <c r="W4" s="116"/>
      <c r="X4" s="120"/>
    </row>
    <row r="5" spans="1:24" x14ac:dyDescent="0.25">
      <c r="A5" s="8" t="s">
        <v>9</v>
      </c>
      <c r="B5" s="15">
        <v>5.04</v>
      </c>
      <c r="C5" s="15">
        <v>5.13</v>
      </c>
      <c r="D5" s="15">
        <v>4.78</v>
      </c>
      <c r="E5" s="15">
        <f t="shared" ref="E5:E11" si="1">SUM(B5:D5)</f>
        <v>14.95</v>
      </c>
      <c r="F5" s="16">
        <f t="shared" ref="F5:F11" si="2">AVERAGE(B5:D5)</f>
        <v>4.9833333333333334</v>
      </c>
      <c r="I5" s="8" t="s">
        <v>1</v>
      </c>
      <c r="J5" s="8">
        <f>8-1</f>
        <v>7</v>
      </c>
      <c r="K5" s="16">
        <f>SUMSQ(E4:E11)/3-J13</f>
        <v>4.200116666666645</v>
      </c>
      <c r="L5" s="16">
        <f t="shared" si="0"/>
        <v>0.60001666666666353</v>
      </c>
      <c r="M5" s="16">
        <f>L5/L9</f>
        <v>13.646526865849186</v>
      </c>
      <c r="N5" s="8">
        <v>2.76</v>
      </c>
      <c r="O5" s="8">
        <v>4.28</v>
      </c>
      <c r="P5" s="8" t="str">
        <f>IF(M5&lt;N5,"tn",IF(M5&lt;O5,"*","**"))</f>
        <v>**</v>
      </c>
      <c r="R5" s="14" t="s">
        <v>43</v>
      </c>
      <c r="S5" s="8">
        <f>E4</f>
        <v>14.26</v>
      </c>
      <c r="T5" s="8">
        <f>E5</f>
        <v>14.95</v>
      </c>
      <c r="U5" s="8">
        <f>E6</f>
        <v>15.469999999999999</v>
      </c>
      <c r="V5" s="8">
        <f>E7</f>
        <v>15.75</v>
      </c>
      <c r="W5" s="38">
        <f>SUM(S5:V5)</f>
        <v>60.43</v>
      </c>
      <c r="X5" s="41">
        <f>W5/12</f>
        <v>5.0358333333333336</v>
      </c>
    </row>
    <row r="6" spans="1:24" x14ac:dyDescent="0.25">
      <c r="A6" s="8" t="s">
        <v>10</v>
      </c>
      <c r="B6" s="15">
        <v>5.0199999999999996</v>
      </c>
      <c r="C6" s="15">
        <v>5.18</v>
      </c>
      <c r="D6" s="15">
        <v>5.27</v>
      </c>
      <c r="E6" s="15">
        <f t="shared" si="1"/>
        <v>15.469999999999999</v>
      </c>
      <c r="F6" s="16">
        <f t="shared" si="2"/>
        <v>5.1566666666666663</v>
      </c>
      <c r="I6" s="8" t="s">
        <v>28</v>
      </c>
      <c r="J6" s="8">
        <f>2-1</f>
        <v>1</v>
      </c>
      <c r="K6" s="16">
        <f>SUMSQ(W5:W6)/12-J13</f>
        <v>0.5765999999999849</v>
      </c>
      <c r="L6" s="16">
        <f t="shared" si="0"/>
        <v>0.5765999999999849</v>
      </c>
      <c r="M6" s="16">
        <f>L6/L9</f>
        <v>13.113948041746301</v>
      </c>
      <c r="N6" s="8">
        <v>4.5999999999999996</v>
      </c>
      <c r="O6" s="8">
        <v>8.86</v>
      </c>
      <c r="P6" s="8" t="str">
        <f>IF(M6&lt;N6,"tn",IF(M6&lt;O6,"*","**"))</f>
        <v>**</v>
      </c>
      <c r="R6" s="8" t="s">
        <v>44</v>
      </c>
      <c r="S6" s="8">
        <f>E8</f>
        <v>11.52</v>
      </c>
      <c r="T6" s="16">
        <f>E9</f>
        <v>14.73</v>
      </c>
      <c r="U6" s="16">
        <f>E10</f>
        <v>15.24</v>
      </c>
      <c r="V6" s="16">
        <f>E11</f>
        <v>15.22</v>
      </c>
      <c r="W6" s="38">
        <f>SUM(S6:V6)</f>
        <v>56.71</v>
      </c>
      <c r="X6" s="41">
        <f>W6/12</f>
        <v>4.7258333333333331</v>
      </c>
    </row>
    <row r="7" spans="1:24" x14ac:dyDescent="0.25">
      <c r="A7" s="8" t="s">
        <v>11</v>
      </c>
      <c r="B7" s="15">
        <v>5.1100000000000003</v>
      </c>
      <c r="C7" s="15">
        <v>5.25</v>
      </c>
      <c r="D7" s="15">
        <v>5.39</v>
      </c>
      <c r="E7" s="15">
        <f t="shared" si="1"/>
        <v>15.75</v>
      </c>
      <c r="F7" s="16">
        <f t="shared" si="2"/>
        <v>5.25</v>
      </c>
      <c r="I7" s="8" t="s">
        <v>29</v>
      </c>
      <c r="J7" s="8">
        <f>4-1</f>
        <v>3</v>
      </c>
      <c r="K7" s="16">
        <f>SUMSQ(S7:V7)/6-J13</f>
        <v>2.8851499999999533</v>
      </c>
      <c r="L7" s="16">
        <f t="shared" si="0"/>
        <v>0.96171666666665112</v>
      </c>
      <c r="M7" s="16">
        <f>L7/L9</f>
        <v>21.872879635012556</v>
      </c>
      <c r="N7" s="8">
        <v>3.34</v>
      </c>
      <c r="O7" s="8">
        <v>5.56</v>
      </c>
      <c r="P7" s="8" t="str">
        <f>IF(M7&lt;N7,"tn",IF(M7&lt;O7,"*","**"))</f>
        <v>**</v>
      </c>
      <c r="R7" s="49" t="s">
        <v>50</v>
      </c>
      <c r="S7" s="38">
        <f>SUM(S5:S6)</f>
        <v>25.78</v>
      </c>
      <c r="T7" s="38">
        <f>SUM(T5:T6)</f>
        <v>29.68</v>
      </c>
      <c r="U7" s="38">
        <f>SUM(U5:U6)</f>
        <v>30.71</v>
      </c>
      <c r="V7" s="38">
        <f>SUM(V5:V6)</f>
        <v>30.97</v>
      </c>
      <c r="W7" s="21">
        <f>SUM(S7:V7)</f>
        <v>117.14</v>
      </c>
    </row>
    <row r="8" spans="1:24" x14ac:dyDescent="0.25">
      <c r="A8" s="8" t="s">
        <v>12</v>
      </c>
      <c r="B8" s="15">
        <v>4.29</v>
      </c>
      <c r="C8" s="15">
        <v>3.64</v>
      </c>
      <c r="D8" s="15">
        <v>3.59</v>
      </c>
      <c r="E8" s="15">
        <f t="shared" si="1"/>
        <v>11.52</v>
      </c>
      <c r="F8" s="16">
        <f t="shared" si="2"/>
        <v>3.84</v>
      </c>
      <c r="I8" s="8" t="s">
        <v>30</v>
      </c>
      <c r="J8" s="8">
        <f>(2-1)*(4-1)</f>
        <v>3</v>
      </c>
      <c r="K8" s="16">
        <f>K5-K6-K7</f>
        <v>0.73836666666670681</v>
      </c>
      <c r="L8" s="16">
        <f t="shared" si="0"/>
        <v>0.24612222222223559</v>
      </c>
      <c r="M8" s="16">
        <f>L8/L9</f>
        <v>5.5977003713867823</v>
      </c>
      <c r="N8" s="8">
        <v>3.34</v>
      </c>
      <c r="O8" s="8">
        <v>5.56</v>
      </c>
      <c r="P8" s="8" t="str">
        <f>IF(M8&lt;N8,"tn",IF(M8&lt;O8,"*","**"))</f>
        <v>**</v>
      </c>
      <c r="R8" s="50" t="s">
        <v>6</v>
      </c>
      <c r="S8" s="41">
        <f>S7/6</f>
        <v>4.2966666666666669</v>
      </c>
      <c r="T8" s="41">
        <f t="shared" ref="T8:V8" si="3">T7/6</f>
        <v>4.9466666666666663</v>
      </c>
      <c r="U8" s="41">
        <f t="shared" si="3"/>
        <v>5.1183333333333332</v>
      </c>
      <c r="V8" s="41">
        <f t="shared" si="3"/>
        <v>5.1616666666666662</v>
      </c>
    </row>
    <row r="9" spans="1:24" x14ac:dyDescent="0.25">
      <c r="A9" s="8" t="s">
        <v>13</v>
      </c>
      <c r="B9" s="15">
        <v>5.24</v>
      </c>
      <c r="C9" s="15">
        <v>4.7699999999999996</v>
      </c>
      <c r="D9" s="15">
        <v>4.72</v>
      </c>
      <c r="E9" s="15">
        <f t="shared" si="1"/>
        <v>14.73</v>
      </c>
      <c r="F9" s="16">
        <f t="shared" si="2"/>
        <v>4.91</v>
      </c>
      <c r="I9" s="8" t="s">
        <v>31</v>
      </c>
      <c r="J9" s="8">
        <f>(8-1)*(3-1)</f>
        <v>14</v>
      </c>
      <c r="K9" s="16">
        <f>K10-K4-K5</f>
        <v>0.61555833333352439</v>
      </c>
      <c r="L9" s="16">
        <f t="shared" si="0"/>
        <v>4.3968452380966028E-2</v>
      </c>
      <c r="M9" s="99"/>
      <c r="N9" s="25"/>
      <c r="O9" s="25"/>
      <c r="P9" s="25"/>
    </row>
    <row r="10" spans="1:24" x14ac:dyDescent="0.25">
      <c r="A10" s="8" t="s">
        <v>14</v>
      </c>
      <c r="B10" s="15">
        <v>5.36</v>
      </c>
      <c r="C10" s="15">
        <v>4.95</v>
      </c>
      <c r="D10" s="15">
        <v>4.93</v>
      </c>
      <c r="E10" s="15">
        <f t="shared" si="1"/>
        <v>15.24</v>
      </c>
      <c r="F10" s="16">
        <f t="shared" si="2"/>
        <v>5.08</v>
      </c>
      <c r="I10" s="8" t="s">
        <v>7</v>
      </c>
      <c r="J10" s="8">
        <f>(3*4*3)-1</f>
        <v>35</v>
      </c>
      <c r="K10" s="16">
        <f>SUMSQ(B4:D11)-J13</f>
        <v>4.956983333333369</v>
      </c>
      <c r="L10" s="99"/>
      <c r="M10" s="99"/>
      <c r="N10" s="25"/>
      <c r="O10" s="25"/>
      <c r="P10" s="25"/>
    </row>
    <row r="11" spans="1:24" x14ac:dyDescent="0.25">
      <c r="A11" s="8" t="s">
        <v>15</v>
      </c>
      <c r="B11" s="15">
        <v>5.08</v>
      </c>
      <c r="C11" s="15">
        <v>5.13</v>
      </c>
      <c r="D11" s="15">
        <v>5.01</v>
      </c>
      <c r="E11" s="15">
        <f t="shared" si="1"/>
        <v>15.22</v>
      </c>
      <c r="F11" s="16">
        <f t="shared" si="2"/>
        <v>5.0733333333333333</v>
      </c>
    </row>
    <row r="12" spans="1:24" x14ac:dyDescent="0.25">
      <c r="A12" s="8" t="s">
        <v>7</v>
      </c>
      <c r="B12" s="15">
        <f>SUM(B4:B11)</f>
        <v>39.849999999999994</v>
      </c>
      <c r="C12" s="15">
        <f>SUM(C4:C11)</f>
        <v>38.93</v>
      </c>
      <c r="D12" s="15">
        <f>SUM(D4:D11)</f>
        <v>38.359999999999992</v>
      </c>
      <c r="E12" s="20">
        <f>SUM(E4:E11)</f>
        <v>117.14</v>
      </c>
      <c r="F12" s="5"/>
    </row>
    <row r="13" spans="1:24" x14ac:dyDescent="0.25">
      <c r="I13" s="12" t="s">
        <v>37</v>
      </c>
      <c r="J13" s="23">
        <f>(W7^2)/(24)</f>
        <v>571.74081666666666</v>
      </c>
      <c r="R13" s="53"/>
    </row>
    <row r="14" spans="1:24" x14ac:dyDescent="0.25">
      <c r="R14" s="53"/>
    </row>
    <row r="15" spans="1:24" x14ac:dyDescent="0.25">
      <c r="B15" s="36" t="s">
        <v>122</v>
      </c>
      <c r="O15" s="3" t="s">
        <v>1</v>
      </c>
      <c r="P15" t="s">
        <v>61</v>
      </c>
      <c r="R15" s="53"/>
    </row>
    <row r="16" spans="1:24" x14ac:dyDescent="0.25">
      <c r="K16" s="42" t="s">
        <v>78</v>
      </c>
      <c r="L16" s="42" t="s">
        <v>79</v>
      </c>
      <c r="M16" s="42" t="s">
        <v>80</v>
      </c>
      <c r="O16" s="3" t="s">
        <v>12</v>
      </c>
      <c r="P16" s="1">
        <v>3.84</v>
      </c>
      <c r="Q16" t="s">
        <v>84</v>
      </c>
      <c r="R16" s="1">
        <f>P16+M$17</f>
        <v>4.4441023260815147</v>
      </c>
      <c r="S16" s="53"/>
    </row>
    <row r="17" spans="2:23" x14ac:dyDescent="0.25">
      <c r="B17" s="107" t="s">
        <v>123</v>
      </c>
      <c r="C17" s="107"/>
      <c r="D17" s="107"/>
      <c r="E17" s="107"/>
      <c r="F17" s="107"/>
      <c r="K17" s="47">
        <f>SQRT(L9/3)</f>
        <v>0.12106259039709724</v>
      </c>
      <c r="L17" s="42">
        <v>4.99</v>
      </c>
      <c r="M17" s="47">
        <f>K17*L17</f>
        <v>0.60410232608151526</v>
      </c>
      <c r="O17" s="3" t="s">
        <v>8</v>
      </c>
      <c r="P17" s="1">
        <v>4.753333333333333</v>
      </c>
      <c r="Q17" t="s">
        <v>85</v>
      </c>
      <c r="R17" s="1">
        <f t="shared" ref="R17:R23" si="4">P17+M$17</f>
        <v>5.3574356594148487</v>
      </c>
      <c r="S17" s="53"/>
    </row>
    <row r="18" spans="2:23" x14ac:dyDescent="0.25">
      <c r="B18" s="107"/>
      <c r="C18" s="107"/>
      <c r="D18" s="107"/>
      <c r="E18" s="107"/>
      <c r="F18" s="107"/>
      <c r="O18" s="3" t="s">
        <v>13</v>
      </c>
      <c r="P18" s="1">
        <v>4.91</v>
      </c>
      <c r="Q18" t="s">
        <v>85</v>
      </c>
      <c r="R18" s="1">
        <f t="shared" si="4"/>
        <v>5.514102326081515</v>
      </c>
    </row>
    <row r="19" spans="2:23" x14ac:dyDescent="0.25">
      <c r="B19" s="107"/>
      <c r="C19" s="107"/>
      <c r="D19" s="107"/>
      <c r="E19" s="107"/>
      <c r="F19" s="107"/>
      <c r="O19" s="3" t="s">
        <v>9</v>
      </c>
      <c r="P19" s="1">
        <v>4.9833333333333334</v>
      </c>
      <c r="Q19" t="s">
        <v>85</v>
      </c>
      <c r="R19" s="1">
        <f t="shared" si="4"/>
        <v>5.5874356594148491</v>
      </c>
    </row>
    <row r="20" spans="2:23" x14ac:dyDescent="0.25">
      <c r="B20" s="34"/>
      <c r="C20" s="34"/>
      <c r="D20" s="34"/>
      <c r="E20" s="34"/>
      <c r="F20" s="34"/>
      <c r="O20" s="3" t="s">
        <v>15</v>
      </c>
      <c r="P20" s="1">
        <v>5.0733333333333333</v>
      </c>
      <c r="Q20" t="s">
        <v>85</v>
      </c>
      <c r="R20" s="1">
        <f t="shared" si="4"/>
        <v>5.677435659414849</v>
      </c>
    </row>
    <row r="21" spans="2:23" ht="15" customHeight="1" x14ac:dyDescent="0.25">
      <c r="B21" s="112" t="s">
        <v>146</v>
      </c>
      <c r="C21" s="112"/>
      <c r="D21" s="112"/>
      <c r="E21" s="112"/>
      <c r="F21" s="112"/>
      <c r="O21" s="3" t="s">
        <v>14</v>
      </c>
      <c r="P21" s="1">
        <v>5.08</v>
      </c>
      <c r="Q21" t="s">
        <v>85</v>
      </c>
      <c r="R21" s="1">
        <f t="shared" si="4"/>
        <v>5.6841023260815149</v>
      </c>
      <c r="S21" s="53"/>
    </row>
    <row r="22" spans="2:23" x14ac:dyDescent="0.25">
      <c r="B22" s="112"/>
      <c r="C22" s="112"/>
      <c r="D22" s="112"/>
      <c r="E22" s="112"/>
      <c r="F22" s="112"/>
      <c r="O22" s="3" t="s">
        <v>10</v>
      </c>
      <c r="P22" s="1">
        <v>5.1566666666666663</v>
      </c>
      <c r="Q22" t="s">
        <v>85</v>
      </c>
      <c r="R22" s="1">
        <f t="shared" si="4"/>
        <v>5.7607689927481811</v>
      </c>
      <c r="S22" s="53"/>
    </row>
    <row r="23" spans="2:23" x14ac:dyDescent="0.25">
      <c r="B23" s="112"/>
      <c r="C23" s="112"/>
      <c r="D23" s="112"/>
      <c r="E23" s="112"/>
      <c r="F23" s="112"/>
      <c r="O23" s="3" t="s">
        <v>11</v>
      </c>
      <c r="P23" s="1">
        <v>5.25</v>
      </c>
      <c r="Q23" t="s">
        <v>85</v>
      </c>
      <c r="R23" s="1">
        <f t="shared" si="4"/>
        <v>5.8541023260815148</v>
      </c>
      <c r="S23" s="53"/>
      <c r="T23" s="1"/>
      <c r="U23" s="1"/>
    </row>
    <row r="24" spans="2:23" x14ac:dyDescent="0.25">
      <c r="B24" s="112"/>
      <c r="C24" s="112"/>
      <c r="D24" s="112"/>
      <c r="E24" s="112"/>
      <c r="F24" s="112"/>
      <c r="O24" s="67" t="s">
        <v>142</v>
      </c>
      <c r="P24" s="78">
        <f>M17</f>
        <v>0.60410232608151526</v>
      </c>
      <c r="T24" s="1"/>
      <c r="U24" s="1"/>
      <c r="W24" s="1"/>
    </row>
    <row r="25" spans="2:23" x14ac:dyDescent="0.25">
      <c r="T25" s="1"/>
      <c r="U25" s="1"/>
    </row>
    <row r="26" spans="2:23" x14ac:dyDescent="0.25">
      <c r="T26" s="1"/>
      <c r="U26" s="1"/>
    </row>
    <row r="28" spans="2:23" x14ac:dyDescent="0.25">
      <c r="K28" s="33"/>
    </row>
    <row r="33" spans="7:9" ht="15" customHeight="1" x14ac:dyDescent="0.25">
      <c r="G33" s="34"/>
      <c r="H33" s="34"/>
      <c r="I33" s="34"/>
    </row>
    <row r="34" spans="7:9" x14ac:dyDescent="0.25">
      <c r="G34" s="34"/>
      <c r="H34" s="34"/>
      <c r="I34" s="34"/>
    </row>
    <row r="35" spans="7:9" x14ac:dyDescent="0.25">
      <c r="G35" s="34"/>
      <c r="H35" s="34"/>
      <c r="I35" s="34"/>
    </row>
    <row r="36" spans="7:9" x14ac:dyDescent="0.25">
      <c r="G36" s="34"/>
      <c r="H36" s="34"/>
      <c r="I36" s="34"/>
    </row>
    <row r="37" spans="7:9" ht="15.75" customHeight="1" x14ac:dyDescent="0.25">
      <c r="G37" s="34"/>
      <c r="H37" s="34"/>
      <c r="I37" s="34"/>
    </row>
    <row r="38" spans="7:9" x14ac:dyDescent="0.25">
      <c r="G38" s="34"/>
      <c r="H38" s="34"/>
      <c r="I38" s="34"/>
    </row>
    <row r="39" spans="7:9" x14ac:dyDescent="0.25">
      <c r="G39" s="34"/>
      <c r="H39" s="34"/>
      <c r="I39" s="34"/>
    </row>
    <row r="40" spans="7:9" x14ac:dyDescent="0.25">
      <c r="G40" s="34"/>
      <c r="H40" s="34"/>
      <c r="I40" s="34"/>
    </row>
  </sheetData>
  <sortState xmlns:xlrd2="http://schemas.microsoft.com/office/spreadsheetml/2017/richdata2" ref="O16:P24">
    <sortCondition ref="P16"/>
  </sortState>
  <mergeCells count="8">
    <mergeCell ref="B21:F24"/>
    <mergeCell ref="I1:P1"/>
    <mergeCell ref="X3:X4"/>
    <mergeCell ref="B17:F19"/>
    <mergeCell ref="R3:R4"/>
    <mergeCell ref="S3:V3"/>
    <mergeCell ref="R2:W2"/>
    <mergeCell ref="W3:W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80E3B-E9BC-44E8-B6AB-2926E20744D0}">
  <dimension ref="B3:G11"/>
  <sheetViews>
    <sheetView workbookViewId="0">
      <selection activeCell="B3" sqref="B3:E11"/>
    </sheetView>
  </sheetViews>
  <sheetFormatPr defaultRowHeight="15" x14ac:dyDescent="0.25"/>
  <cols>
    <col min="2" max="2" width="10.85546875" customWidth="1"/>
    <col min="3" max="3" width="10.5703125" customWidth="1"/>
    <col min="4" max="4" width="10.42578125" customWidth="1"/>
    <col min="5" max="5" width="10.85546875" customWidth="1"/>
    <col min="6" max="6" width="11.140625" customWidth="1"/>
  </cols>
  <sheetData>
    <row r="3" spans="2:7" x14ac:dyDescent="0.25">
      <c r="B3" s="8" t="s">
        <v>1</v>
      </c>
      <c r="C3" s="8" t="s">
        <v>18</v>
      </c>
      <c r="D3" s="8" t="s">
        <v>19</v>
      </c>
      <c r="E3" s="8" t="s">
        <v>20</v>
      </c>
      <c r="F3" s="8" t="s">
        <v>6</v>
      </c>
      <c r="G3" s="3"/>
    </row>
    <row r="4" spans="2:7" x14ac:dyDescent="0.25">
      <c r="B4" s="8" t="s">
        <v>8</v>
      </c>
      <c r="C4" s="15" t="s">
        <v>89</v>
      </c>
      <c r="D4" s="15" t="s">
        <v>97</v>
      </c>
      <c r="E4" s="15" t="s">
        <v>104</v>
      </c>
      <c r="F4" s="15" t="s">
        <v>112</v>
      </c>
      <c r="G4" s="30"/>
    </row>
    <row r="5" spans="2:7" x14ac:dyDescent="0.25">
      <c r="B5" s="8" t="s">
        <v>9</v>
      </c>
      <c r="C5" s="15" t="s">
        <v>90</v>
      </c>
      <c r="D5" s="15" t="s">
        <v>98</v>
      </c>
      <c r="E5" s="15" t="s">
        <v>105</v>
      </c>
      <c r="F5" s="15" t="s">
        <v>113</v>
      </c>
      <c r="G5" s="30"/>
    </row>
    <row r="6" spans="2:7" x14ac:dyDescent="0.25">
      <c r="B6" s="8" t="s">
        <v>10</v>
      </c>
      <c r="C6" s="15" t="s">
        <v>91</v>
      </c>
      <c r="D6" s="15" t="s">
        <v>99</v>
      </c>
      <c r="E6" s="15" t="s">
        <v>106</v>
      </c>
      <c r="F6" s="15" t="s">
        <v>114</v>
      </c>
      <c r="G6" s="30"/>
    </row>
    <row r="7" spans="2:7" x14ac:dyDescent="0.25">
      <c r="B7" s="8" t="s">
        <v>11</v>
      </c>
      <c r="C7" s="15" t="s">
        <v>92</v>
      </c>
      <c r="D7" s="15" t="s">
        <v>100</v>
      </c>
      <c r="E7" s="15" t="s">
        <v>107</v>
      </c>
      <c r="F7" s="15" t="s">
        <v>115</v>
      </c>
      <c r="G7" s="30"/>
    </row>
    <row r="8" spans="2:7" x14ac:dyDescent="0.25">
      <c r="B8" s="8" t="s">
        <v>12</v>
      </c>
      <c r="C8" s="15" t="s">
        <v>93</v>
      </c>
      <c r="D8" s="15" t="s">
        <v>101</v>
      </c>
      <c r="E8" s="15" t="s">
        <v>108</v>
      </c>
      <c r="F8" s="15" t="s">
        <v>116</v>
      </c>
      <c r="G8" s="30"/>
    </row>
    <row r="9" spans="2:7" x14ac:dyDescent="0.25">
      <c r="B9" s="8" t="s">
        <v>13</v>
      </c>
      <c r="C9" s="15" t="s">
        <v>94</v>
      </c>
      <c r="D9" s="15" t="s">
        <v>102</v>
      </c>
      <c r="E9" s="15" t="s">
        <v>109</v>
      </c>
      <c r="F9" s="15" t="s">
        <v>117</v>
      </c>
      <c r="G9" s="30"/>
    </row>
    <row r="10" spans="2:7" x14ac:dyDescent="0.25">
      <c r="B10" s="8" t="s">
        <v>14</v>
      </c>
      <c r="C10" s="15" t="s">
        <v>95</v>
      </c>
      <c r="D10" s="15" t="s">
        <v>103</v>
      </c>
      <c r="E10" s="15" t="s">
        <v>110</v>
      </c>
      <c r="F10" s="15" t="s">
        <v>118</v>
      </c>
      <c r="G10" s="30"/>
    </row>
    <row r="11" spans="2:7" x14ac:dyDescent="0.25">
      <c r="B11" s="8" t="s">
        <v>15</v>
      </c>
      <c r="C11" s="15" t="s">
        <v>96</v>
      </c>
      <c r="D11" s="15" t="s">
        <v>94</v>
      </c>
      <c r="E11" s="15" t="s">
        <v>111</v>
      </c>
      <c r="F11" s="15" t="s">
        <v>119</v>
      </c>
      <c r="G11" s="3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120B7-1061-4789-B52A-4706859E24A1}">
  <dimension ref="B3:U47"/>
  <sheetViews>
    <sheetView topLeftCell="E9" zoomScale="90" zoomScaleNormal="90" workbookViewId="0">
      <selection activeCell="N30" sqref="N30"/>
    </sheetView>
  </sheetViews>
  <sheetFormatPr defaultRowHeight="15" x14ac:dyDescent="0.25"/>
  <cols>
    <col min="2" max="2" width="12" customWidth="1"/>
    <col min="3" max="3" width="10.28515625" customWidth="1"/>
    <col min="4" max="4" width="10.7109375" customWidth="1"/>
    <col min="5" max="5" width="10.85546875" customWidth="1"/>
    <col min="8" max="8" width="11.85546875" customWidth="1"/>
    <col min="10" max="10" width="13.140625" customWidth="1"/>
    <col min="11" max="11" width="12.140625" customWidth="1"/>
    <col min="12" max="12" width="12" customWidth="1"/>
    <col min="13" max="15" width="10.42578125" bestFit="1" customWidth="1"/>
  </cols>
  <sheetData>
    <row r="3" spans="2:19" x14ac:dyDescent="0.25">
      <c r="K3" s="4"/>
    </row>
    <row r="4" spans="2:19" x14ac:dyDescent="0.25">
      <c r="B4" s="8" t="s">
        <v>1</v>
      </c>
      <c r="C4" s="8" t="s">
        <v>18</v>
      </c>
      <c r="D4" s="8" t="s">
        <v>19</v>
      </c>
      <c r="E4" s="8" t="s">
        <v>20</v>
      </c>
      <c r="F4" s="8" t="s">
        <v>7</v>
      </c>
      <c r="G4" s="8" t="s">
        <v>6</v>
      </c>
      <c r="K4" s="102" t="s">
        <v>49</v>
      </c>
      <c r="L4" s="103"/>
      <c r="M4" s="103"/>
      <c r="N4" s="103"/>
      <c r="O4" s="103"/>
      <c r="P4" s="104"/>
    </row>
    <row r="5" spans="2:19" x14ac:dyDescent="0.25">
      <c r="B5" s="8" t="s">
        <v>8</v>
      </c>
      <c r="C5" s="8">
        <v>18</v>
      </c>
      <c r="D5" s="8">
        <v>19</v>
      </c>
      <c r="E5" s="8">
        <v>19</v>
      </c>
      <c r="F5" s="8">
        <f>SUM(C5:E5)</f>
        <v>56</v>
      </c>
      <c r="G5" s="9">
        <f>AVERAGE(C5:E5)</f>
        <v>18.666666666666668</v>
      </c>
      <c r="K5" s="105" t="s">
        <v>28</v>
      </c>
      <c r="L5" s="106" t="s">
        <v>29</v>
      </c>
      <c r="M5" s="106"/>
      <c r="N5" s="106"/>
      <c r="O5" s="106"/>
      <c r="P5" s="115" t="s">
        <v>7</v>
      </c>
      <c r="Q5" s="119" t="s">
        <v>6</v>
      </c>
    </row>
    <row r="6" spans="2:19" x14ac:dyDescent="0.25">
      <c r="B6" s="8" t="s">
        <v>9</v>
      </c>
      <c r="C6" s="8">
        <v>18</v>
      </c>
      <c r="D6" s="8">
        <v>19</v>
      </c>
      <c r="E6" s="8">
        <v>19</v>
      </c>
      <c r="F6" s="8">
        <f t="shared" ref="F6:F12" si="0">SUM(C6:E6)</f>
        <v>56</v>
      </c>
      <c r="G6" s="9">
        <f t="shared" ref="G6:G12" si="1">AVERAGE(C6:E6)</f>
        <v>18.666666666666668</v>
      </c>
      <c r="K6" s="105"/>
      <c r="L6" s="8" t="s">
        <v>39</v>
      </c>
      <c r="M6" s="8" t="s">
        <v>40</v>
      </c>
      <c r="N6" s="8" t="s">
        <v>41</v>
      </c>
      <c r="O6" s="8" t="s">
        <v>42</v>
      </c>
      <c r="P6" s="116"/>
      <c r="Q6" s="120"/>
    </row>
    <row r="7" spans="2:19" x14ac:dyDescent="0.25">
      <c r="B7" s="8" t="s">
        <v>10</v>
      </c>
      <c r="C7" s="8">
        <v>17</v>
      </c>
      <c r="D7" s="8">
        <v>18</v>
      </c>
      <c r="E7" s="8">
        <v>18</v>
      </c>
      <c r="F7" s="8">
        <f t="shared" si="0"/>
        <v>53</v>
      </c>
      <c r="G7" s="9">
        <f t="shared" si="1"/>
        <v>17.666666666666668</v>
      </c>
      <c r="K7" s="14" t="s">
        <v>43</v>
      </c>
      <c r="L7" s="14">
        <f>F5</f>
        <v>56</v>
      </c>
      <c r="M7" s="14">
        <f>F6</f>
        <v>56</v>
      </c>
      <c r="N7" s="14">
        <f>F7</f>
        <v>53</v>
      </c>
      <c r="O7" s="14">
        <f>F8</f>
        <v>51</v>
      </c>
      <c r="P7" s="51">
        <f>SUM(L7:O7)</f>
        <v>216</v>
      </c>
      <c r="Q7" s="40">
        <f>P7/12</f>
        <v>18</v>
      </c>
    </row>
    <row r="8" spans="2:19" x14ac:dyDescent="0.25">
      <c r="B8" s="8" t="s">
        <v>11</v>
      </c>
      <c r="C8" s="8">
        <v>17</v>
      </c>
      <c r="D8" s="8">
        <v>17</v>
      </c>
      <c r="E8" s="8">
        <v>17</v>
      </c>
      <c r="F8" s="8">
        <f t="shared" si="0"/>
        <v>51</v>
      </c>
      <c r="G8" s="9">
        <f t="shared" si="1"/>
        <v>17</v>
      </c>
      <c r="K8" s="8" t="s">
        <v>44</v>
      </c>
      <c r="L8" s="14">
        <f>F9</f>
        <v>56</v>
      </c>
      <c r="M8" s="17">
        <f>F10</f>
        <v>56</v>
      </c>
      <c r="N8" s="17">
        <f>F11</f>
        <v>54</v>
      </c>
      <c r="O8" s="17">
        <f>F12</f>
        <v>55</v>
      </c>
      <c r="P8" s="51">
        <f>SUM(L8:O8)</f>
        <v>221</v>
      </c>
      <c r="Q8" s="74">
        <f>P8/12</f>
        <v>18.416666666666668</v>
      </c>
    </row>
    <row r="9" spans="2:19" x14ac:dyDescent="0.25">
      <c r="B9" s="8" t="s">
        <v>12</v>
      </c>
      <c r="C9" s="8">
        <v>18</v>
      </c>
      <c r="D9" s="8">
        <v>19</v>
      </c>
      <c r="E9" s="8">
        <v>19</v>
      </c>
      <c r="F9" s="8">
        <f t="shared" si="0"/>
        <v>56</v>
      </c>
      <c r="G9" s="9">
        <f t="shared" si="1"/>
        <v>18.666666666666668</v>
      </c>
      <c r="K9" s="44" t="s">
        <v>50</v>
      </c>
      <c r="L9" s="51">
        <f>SUM(L7:L8)</f>
        <v>112</v>
      </c>
      <c r="M9" s="51">
        <f>SUM(M7:M8)</f>
        <v>112</v>
      </c>
      <c r="N9" s="51">
        <f>SUM(N7:N8)</f>
        <v>107</v>
      </c>
      <c r="O9" s="51">
        <f>SUM(O7:O8)</f>
        <v>106</v>
      </c>
      <c r="P9" s="24">
        <f>SUM(L9:O9)</f>
        <v>437</v>
      </c>
    </row>
    <row r="10" spans="2:19" x14ac:dyDescent="0.25">
      <c r="B10" s="8" t="s">
        <v>13</v>
      </c>
      <c r="C10" s="8">
        <v>18</v>
      </c>
      <c r="D10" s="8">
        <v>19</v>
      </c>
      <c r="E10" s="8">
        <v>19</v>
      </c>
      <c r="F10" s="8">
        <f t="shared" si="0"/>
        <v>56</v>
      </c>
      <c r="G10" s="9">
        <f t="shared" si="1"/>
        <v>18.666666666666668</v>
      </c>
      <c r="K10" s="45" t="s">
        <v>6</v>
      </c>
      <c r="L10" s="74">
        <f>L9/6</f>
        <v>18.666666666666668</v>
      </c>
      <c r="M10" s="74">
        <f t="shared" ref="M10:O10" si="2">M9/6</f>
        <v>18.666666666666668</v>
      </c>
      <c r="N10" s="74">
        <f t="shared" si="2"/>
        <v>17.833333333333332</v>
      </c>
      <c r="O10" s="74">
        <f t="shared" si="2"/>
        <v>17.666666666666668</v>
      </c>
    </row>
    <row r="11" spans="2:19" x14ac:dyDescent="0.25">
      <c r="B11" s="8" t="s">
        <v>14</v>
      </c>
      <c r="C11" s="8">
        <v>17</v>
      </c>
      <c r="D11" s="8">
        <v>18</v>
      </c>
      <c r="E11" s="8">
        <v>19</v>
      </c>
      <c r="F11" s="8">
        <f t="shared" si="0"/>
        <v>54</v>
      </c>
      <c r="G11" s="9">
        <f t="shared" si="1"/>
        <v>18</v>
      </c>
    </row>
    <row r="12" spans="2:19" x14ac:dyDescent="0.25">
      <c r="B12" s="8" t="s">
        <v>15</v>
      </c>
      <c r="C12" s="8">
        <v>18</v>
      </c>
      <c r="D12" s="8">
        <v>18</v>
      </c>
      <c r="E12" s="8">
        <v>19</v>
      </c>
      <c r="F12" s="8">
        <f t="shared" si="0"/>
        <v>55</v>
      </c>
      <c r="G12" s="9">
        <f t="shared" si="1"/>
        <v>18.333333333333332</v>
      </c>
    </row>
    <row r="13" spans="2:19" x14ac:dyDescent="0.25">
      <c r="B13" s="8" t="s">
        <v>7</v>
      </c>
      <c r="C13" s="8">
        <f>SUM(C5:C12)</f>
        <v>141</v>
      </c>
      <c r="D13" s="8">
        <f>SUM(D5:D12)</f>
        <v>147</v>
      </c>
      <c r="E13" s="8">
        <f>SUM(E5:E12)</f>
        <v>149</v>
      </c>
      <c r="F13" s="21">
        <f>SUM(F5:F12)</f>
        <v>437</v>
      </c>
      <c r="G13" s="8"/>
    </row>
    <row r="14" spans="2:19" x14ac:dyDescent="0.25">
      <c r="I14" s="12" t="s">
        <v>37</v>
      </c>
      <c r="J14" s="23">
        <f>(P9^2)/(24)</f>
        <v>7957.041666666667</v>
      </c>
      <c r="Q14" s="42" t="s">
        <v>78</v>
      </c>
      <c r="R14" s="42" t="s">
        <v>79</v>
      </c>
      <c r="S14" s="42" t="s">
        <v>80</v>
      </c>
    </row>
    <row r="15" spans="2:19" x14ac:dyDescent="0.25">
      <c r="Q15" s="43">
        <f>SQRT(K25/3)</f>
        <v>0.19920476822241706</v>
      </c>
      <c r="R15" s="43">
        <v>4.99</v>
      </c>
      <c r="S15" s="43">
        <f>Q15*R15</f>
        <v>0.99403179342986114</v>
      </c>
    </row>
    <row r="16" spans="2:19" x14ac:dyDescent="0.25">
      <c r="B16" s="36" t="s">
        <v>122</v>
      </c>
    </row>
    <row r="17" spans="2:21" x14ac:dyDescent="0.25">
      <c r="G17" s="4"/>
      <c r="H17" s="124" t="s">
        <v>52</v>
      </c>
      <c r="I17" s="125"/>
      <c r="J17" s="125"/>
      <c r="K17" s="125"/>
      <c r="L17" s="125"/>
      <c r="M17" s="125"/>
      <c r="N17" s="125"/>
      <c r="O17" s="126"/>
    </row>
    <row r="18" spans="2:21" x14ac:dyDescent="0.25">
      <c r="B18" s="107" t="s">
        <v>124</v>
      </c>
      <c r="C18" s="107"/>
      <c r="D18" s="107"/>
      <c r="E18" s="107"/>
      <c r="F18" s="107"/>
      <c r="H18" s="127"/>
      <c r="I18" s="128"/>
      <c r="J18" s="128"/>
      <c r="K18" s="128"/>
      <c r="L18" s="128"/>
      <c r="M18" s="128"/>
      <c r="N18" s="128"/>
      <c r="O18" s="129"/>
      <c r="Q18" s="8" t="s">
        <v>1</v>
      </c>
      <c r="R18" t="s">
        <v>6</v>
      </c>
    </row>
    <row r="19" spans="2:21" x14ac:dyDescent="0.25">
      <c r="B19" s="107"/>
      <c r="C19" s="107"/>
      <c r="D19" s="107"/>
      <c r="E19" s="107"/>
      <c r="F19" s="107"/>
      <c r="H19" s="8" t="s">
        <v>22</v>
      </c>
      <c r="I19" s="8" t="s">
        <v>51</v>
      </c>
      <c r="J19" s="8" t="s">
        <v>23</v>
      </c>
      <c r="K19" s="8" t="s">
        <v>24</v>
      </c>
      <c r="L19" s="8" t="s">
        <v>25</v>
      </c>
      <c r="M19" s="8" t="s">
        <v>45</v>
      </c>
      <c r="N19" s="8" t="s">
        <v>26</v>
      </c>
      <c r="O19" s="8" t="s">
        <v>46</v>
      </c>
      <c r="Q19" s="8" t="s">
        <v>11</v>
      </c>
      <c r="R19" s="1">
        <v>17</v>
      </c>
      <c r="S19" s="55" t="s">
        <v>84</v>
      </c>
      <c r="T19" s="1"/>
    </row>
    <row r="20" spans="2:21" x14ac:dyDescent="0.25">
      <c r="B20" s="107"/>
      <c r="C20" s="107"/>
      <c r="D20" s="107"/>
      <c r="E20" s="107"/>
      <c r="F20" s="107"/>
      <c r="H20" s="8" t="s">
        <v>27</v>
      </c>
      <c r="I20" s="8">
        <f>3-1</f>
        <v>2</v>
      </c>
      <c r="J20" s="18">
        <f>SUMSQ(C13:E13)/8-J14</f>
        <v>4.3333333333330302</v>
      </c>
      <c r="K20" s="18">
        <f t="shared" ref="K20:K25" si="3">J20/I20</f>
        <v>2.1666666666665151</v>
      </c>
      <c r="L20" s="16">
        <f>K20/K25</f>
        <v>18.199999999995416</v>
      </c>
      <c r="M20" s="8">
        <v>3.74</v>
      </c>
      <c r="N20" s="8">
        <v>6.51</v>
      </c>
      <c r="O20" s="5" t="str">
        <f>IF(L20&lt;M20,"tn",IF(L20&lt;N20,"*","**"))</f>
        <v>**</v>
      </c>
      <c r="Q20" s="8" t="s">
        <v>8</v>
      </c>
      <c r="R20" s="1">
        <v>18.6666666666667</v>
      </c>
      <c r="S20" s="55" t="s">
        <v>85</v>
      </c>
    </row>
    <row r="21" spans="2:21" x14ac:dyDescent="0.25">
      <c r="H21" s="8" t="s">
        <v>1</v>
      </c>
      <c r="I21" s="8">
        <f>8-1</f>
        <v>7</v>
      </c>
      <c r="J21" s="18">
        <f>SUMSQ(F5:F12)/3-J14</f>
        <v>7.9583333333330302</v>
      </c>
      <c r="K21" s="18">
        <f t="shared" si="3"/>
        <v>1.1369047619047186</v>
      </c>
      <c r="L21" s="16">
        <f>K21/K25</f>
        <v>9.5499999999978993</v>
      </c>
      <c r="M21" s="8">
        <v>2.76</v>
      </c>
      <c r="N21" s="8">
        <v>4.28</v>
      </c>
      <c r="O21" s="5" t="str">
        <f>IF(L21&lt;M21,"tn",IF(L21&lt;N21,"*","**"))</f>
        <v>**</v>
      </c>
      <c r="Q21" s="8" t="s">
        <v>9</v>
      </c>
      <c r="R21" s="1">
        <v>18.666666666666668</v>
      </c>
      <c r="S21" s="55" t="s">
        <v>85</v>
      </c>
      <c r="T21" s="1"/>
    </row>
    <row r="22" spans="2:21" x14ac:dyDescent="0.25">
      <c r="B22" s="107" t="s">
        <v>128</v>
      </c>
      <c r="C22" s="107"/>
      <c r="D22" s="107"/>
      <c r="E22" s="107"/>
      <c r="F22" s="107"/>
      <c r="H22" s="8" t="s">
        <v>28</v>
      </c>
      <c r="I22" s="8">
        <f>2-1</f>
        <v>1</v>
      </c>
      <c r="J22" s="18">
        <f>SUMSQ(P7:P8)/12-J14</f>
        <v>1.0416666666660603</v>
      </c>
      <c r="K22" s="18">
        <f t="shared" si="3"/>
        <v>1.0416666666660603</v>
      </c>
      <c r="L22" s="16">
        <f>K22/K25</f>
        <v>8.7499999999933156</v>
      </c>
      <c r="M22" s="8">
        <v>4.5999999999999996</v>
      </c>
      <c r="N22" s="8">
        <v>8.86</v>
      </c>
      <c r="O22" s="5" t="str">
        <f>IF(L22&lt;M22,"tn",IF(L22&lt;N22,"*","**"))</f>
        <v>*</v>
      </c>
      <c r="Q22" s="8" t="s">
        <v>10</v>
      </c>
      <c r="R22" s="1">
        <v>17.666666666666668</v>
      </c>
      <c r="S22" s="55" t="s">
        <v>141</v>
      </c>
      <c r="T22" s="1"/>
    </row>
    <row r="23" spans="2:21" x14ac:dyDescent="0.25">
      <c r="B23" s="107"/>
      <c r="C23" s="107"/>
      <c r="D23" s="107"/>
      <c r="E23" s="107"/>
      <c r="F23" s="107"/>
      <c r="H23" s="8" t="s">
        <v>29</v>
      </c>
      <c r="I23" s="8">
        <f>4-1</f>
        <v>3</v>
      </c>
      <c r="J23" s="18">
        <f>SUMSQ(L9:O9)/6-J14</f>
        <v>5.125</v>
      </c>
      <c r="K23" s="18">
        <f t="shared" si="3"/>
        <v>1.7083333333333333</v>
      </c>
      <c r="L23" s="16">
        <f>K23/K25</f>
        <v>14.349999999997388</v>
      </c>
      <c r="M23" s="8">
        <v>3.34</v>
      </c>
      <c r="N23" s="8">
        <v>5.56</v>
      </c>
      <c r="O23" s="5" t="str">
        <f>IF(L23&lt;M23,"tn",IF(L23&lt;N23,"*","**"))</f>
        <v>**</v>
      </c>
      <c r="Q23" s="8" t="s">
        <v>12</v>
      </c>
      <c r="R23" s="1">
        <v>18.666666666666668</v>
      </c>
      <c r="S23" s="55" t="s">
        <v>85</v>
      </c>
      <c r="T23" s="1"/>
      <c r="U23" s="1"/>
    </row>
    <row r="24" spans="2:21" x14ac:dyDescent="0.25">
      <c r="B24" s="107"/>
      <c r="C24" s="107"/>
      <c r="D24" s="107"/>
      <c r="E24" s="107"/>
      <c r="F24" s="107"/>
      <c r="H24" s="8" t="s">
        <v>30</v>
      </c>
      <c r="I24" s="8">
        <f>(2-1)*(4-1)</f>
        <v>3</v>
      </c>
      <c r="J24" s="18">
        <f>J21-J22-J23</f>
        <v>1.7916666666669698</v>
      </c>
      <c r="K24" s="18">
        <f t="shared" si="3"/>
        <v>0.59722222222232324</v>
      </c>
      <c r="L24" s="16">
        <f>K24/K25</f>
        <v>5.0166666666666027</v>
      </c>
      <c r="M24" s="8">
        <v>3.34</v>
      </c>
      <c r="N24" s="8">
        <v>5.56</v>
      </c>
      <c r="O24" s="5" t="str">
        <f>IF(L24&lt;M24,"tn",IF(L24&lt;N24,"*","**"))</f>
        <v>*</v>
      </c>
      <c r="Q24" s="8" t="s">
        <v>13</v>
      </c>
      <c r="R24" s="1">
        <v>18.666666666666668</v>
      </c>
      <c r="S24" s="55" t="s">
        <v>85</v>
      </c>
      <c r="T24" s="1"/>
    </row>
    <row r="25" spans="2:21" x14ac:dyDescent="0.25">
      <c r="B25" s="107"/>
      <c r="C25" s="107"/>
      <c r="D25" s="107"/>
      <c r="E25" s="107"/>
      <c r="F25" s="107"/>
      <c r="H25" s="8" t="s">
        <v>31</v>
      </c>
      <c r="I25" s="8">
        <f>(8-1)*(3-1)</f>
        <v>14</v>
      </c>
      <c r="J25" s="18">
        <f>J26-J20-J21</f>
        <v>1.6666666666669698</v>
      </c>
      <c r="K25" s="18">
        <f t="shared" si="3"/>
        <v>0.1190476190476407</v>
      </c>
      <c r="L25" s="97"/>
      <c r="M25" s="22"/>
      <c r="N25" s="22"/>
      <c r="O25" s="22"/>
      <c r="Q25" s="101" t="s">
        <v>14</v>
      </c>
      <c r="R25" s="1">
        <v>18</v>
      </c>
      <c r="S25" s="55" t="s">
        <v>85</v>
      </c>
      <c r="T25" s="1"/>
    </row>
    <row r="26" spans="2:21" x14ac:dyDescent="0.25">
      <c r="B26" s="107"/>
      <c r="C26" s="107"/>
      <c r="D26" s="107"/>
      <c r="E26" s="107"/>
      <c r="F26" s="107"/>
      <c r="H26" s="8" t="s">
        <v>7</v>
      </c>
      <c r="I26" s="8">
        <f>(3*4*3)-1</f>
        <v>35</v>
      </c>
      <c r="J26" s="18">
        <f>SUMSQ(C5:E12)-J14</f>
        <v>13.95833333333303</v>
      </c>
      <c r="K26" s="98"/>
      <c r="L26" s="97"/>
      <c r="M26" s="22"/>
      <c r="N26" s="22"/>
      <c r="O26" s="22"/>
      <c r="Q26" s="8" t="s">
        <v>15</v>
      </c>
      <c r="R26" s="1">
        <v>18.333333333333332</v>
      </c>
      <c r="S26" s="55" t="s">
        <v>85</v>
      </c>
      <c r="T26" s="1"/>
    </row>
    <row r="27" spans="2:21" x14ac:dyDescent="0.25">
      <c r="B27" s="107"/>
      <c r="C27" s="107"/>
      <c r="D27" s="107"/>
      <c r="E27" s="107"/>
      <c r="F27" s="107"/>
      <c r="Q27" s="100" t="s">
        <v>142</v>
      </c>
      <c r="R27" s="65">
        <f>S15</f>
        <v>0.99403179342986114</v>
      </c>
      <c r="T27" s="1"/>
    </row>
    <row r="38" spans="13:13" x14ac:dyDescent="0.25">
      <c r="M38" s="53"/>
    </row>
    <row r="42" spans="13:13" x14ac:dyDescent="0.25">
      <c r="M42" s="53"/>
    </row>
    <row r="47" spans="13:13" ht="15" customHeight="1" x14ac:dyDescent="0.25"/>
  </sheetData>
  <sortState xmlns:xlrd2="http://schemas.microsoft.com/office/spreadsheetml/2017/richdata2" ref="Q20:U27">
    <sortCondition ref="Q19"/>
  </sortState>
  <mergeCells count="8">
    <mergeCell ref="Q5:Q6"/>
    <mergeCell ref="B18:F20"/>
    <mergeCell ref="B22:F27"/>
    <mergeCell ref="K4:P4"/>
    <mergeCell ref="K5:K6"/>
    <mergeCell ref="L5:O5"/>
    <mergeCell ref="H17:O18"/>
    <mergeCell ref="P5:P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D3EAA-6D7D-4A63-A7CA-C14755FF746B}">
  <dimension ref="B4:R25"/>
  <sheetViews>
    <sheetView topLeftCell="A7" zoomScale="90" zoomScaleNormal="90" workbookViewId="0">
      <selection activeCell="L10" sqref="L10:O10"/>
    </sheetView>
  </sheetViews>
  <sheetFormatPr defaultRowHeight="15" x14ac:dyDescent="0.25"/>
  <cols>
    <col min="2" max="2" width="12.7109375" customWidth="1"/>
    <col min="3" max="3" width="9.85546875" customWidth="1"/>
    <col min="4" max="4" width="10.28515625" customWidth="1"/>
    <col min="5" max="5" width="10" customWidth="1"/>
    <col min="7" max="7" width="9.42578125" customWidth="1"/>
    <col min="8" max="8" width="11.28515625" customWidth="1"/>
    <col min="10" max="10" width="12.85546875" customWidth="1"/>
    <col min="11" max="11" width="10.85546875" customWidth="1"/>
    <col min="12" max="12" width="11.28515625" customWidth="1"/>
  </cols>
  <sheetData>
    <row r="4" spans="2:18" x14ac:dyDescent="0.25">
      <c r="B4" s="5" t="s">
        <v>1</v>
      </c>
      <c r="C4" s="5" t="s">
        <v>18</v>
      </c>
      <c r="D4" s="5" t="s">
        <v>4</v>
      </c>
      <c r="E4" s="5" t="s">
        <v>3</v>
      </c>
      <c r="F4" s="5" t="s">
        <v>5</v>
      </c>
      <c r="G4" s="5" t="s">
        <v>16</v>
      </c>
      <c r="K4" s="102" t="s">
        <v>49</v>
      </c>
      <c r="L4" s="103"/>
      <c r="M4" s="103"/>
      <c r="N4" s="103"/>
      <c r="O4" s="103"/>
      <c r="P4" s="104"/>
    </row>
    <row r="5" spans="2:18" x14ac:dyDescent="0.25">
      <c r="B5" s="5" t="s">
        <v>8</v>
      </c>
      <c r="C5" s="7">
        <v>0.77400000000000002</v>
      </c>
      <c r="D5" s="7">
        <v>1.1339999999999999</v>
      </c>
      <c r="E5" s="7">
        <v>0.76500000000000001</v>
      </c>
      <c r="F5" s="7">
        <f>SUM(C5:E5)</f>
        <v>2.673</v>
      </c>
      <c r="G5" s="7">
        <f>AVERAGE(C5:E5)</f>
        <v>0.89100000000000001</v>
      </c>
      <c r="K5" s="105" t="s">
        <v>28</v>
      </c>
      <c r="L5" s="106" t="s">
        <v>29</v>
      </c>
      <c r="M5" s="106"/>
      <c r="N5" s="106"/>
      <c r="O5" s="106"/>
      <c r="P5" s="115" t="s">
        <v>7</v>
      </c>
      <c r="Q5" s="119" t="s">
        <v>6</v>
      </c>
    </row>
    <row r="6" spans="2:18" x14ac:dyDescent="0.25">
      <c r="B6" s="5" t="s">
        <v>9</v>
      </c>
      <c r="C6" s="7">
        <v>1.107</v>
      </c>
      <c r="D6" s="7">
        <v>1.4039999999999999</v>
      </c>
      <c r="E6" s="7">
        <v>0.873</v>
      </c>
      <c r="F6" s="7">
        <f t="shared" ref="F6:F12" si="0">SUM(C6:E6)</f>
        <v>3.3840000000000003</v>
      </c>
      <c r="G6" s="7">
        <f t="shared" ref="G6:G12" si="1">AVERAGE(C6:E6)</f>
        <v>1.1280000000000001</v>
      </c>
      <c r="K6" s="105"/>
      <c r="L6" s="8" t="s">
        <v>39</v>
      </c>
      <c r="M6" s="8" t="s">
        <v>40</v>
      </c>
      <c r="N6" s="8" t="s">
        <v>41</v>
      </c>
      <c r="O6" s="8" t="s">
        <v>42</v>
      </c>
      <c r="P6" s="116"/>
      <c r="Q6" s="120"/>
    </row>
    <row r="7" spans="2:18" x14ac:dyDescent="0.25">
      <c r="B7" s="5" t="s">
        <v>10</v>
      </c>
      <c r="C7" s="7">
        <v>0.99</v>
      </c>
      <c r="D7" s="7">
        <v>0.95399999999999996</v>
      </c>
      <c r="E7" s="7">
        <v>1.242</v>
      </c>
      <c r="F7" s="7">
        <f t="shared" si="0"/>
        <v>3.1859999999999999</v>
      </c>
      <c r="G7" s="7">
        <f t="shared" si="1"/>
        <v>1.0620000000000001</v>
      </c>
      <c r="K7" s="14" t="s">
        <v>43</v>
      </c>
      <c r="L7" s="15">
        <f>F5</f>
        <v>2.673</v>
      </c>
      <c r="M7" s="15">
        <f>F6</f>
        <v>3.3840000000000003</v>
      </c>
      <c r="N7" s="15">
        <f>F7</f>
        <v>3.1859999999999999</v>
      </c>
      <c r="O7" s="15">
        <f>F8</f>
        <v>2.835</v>
      </c>
      <c r="P7" s="57">
        <f>SUM(L7:O7)</f>
        <v>12.077999999999999</v>
      </c>
      <c r="Q7" s="74">
        <f>P7/12</f>
        <v>1.0065</v>
      </c>
    </row>
    <row r="8" spans="2:18" x14ac:dyDescent="0.25">
      <c r="B8" s="5" t="s">
        <v>11</v>
      </c>
      <c r="C8" s="7">
        <v>0.90900000000000003</v>
      </c>
      <c r="D8" s="7">
        <v>0.89100000000000001</v>
      </c>
      <c r="E8" s="7">
        <v>1.0349999999999999</v>
      </c>
      <c r="F8" s="7">
        <f t="shared" si="0"/>
        <v>2.835</v>
      </c>
      <c r="G8" s="7">
        <f t="shared" si="1"/>
        <v>0.94499999999999995</v>
      </c>
      <c r="K8" s="8" t="s">
        <v>44</v>
      </c>
      <c r="L8" s="15">
        <f>F9</f>
        <v>2.6550000000000002</v>
      </c>
      <c r="M8" s="15">
        <f>F10</f>
        <v>3.6360000000000001</v>
      </c>
      <c r="N8" s="15">
        <f>F11</f>
        <v>2.8259999999999996</v>
      </c>
      <c r="O8" s="15">
        <f>F12</f>
        <v>3.141</v>
      </c>
      <c r="P8" s="57">
        <f>SUM(L8:O8)</f>
        <v>12.258000000000001</v>
      </c>
      <c r="Q8" s="74">
        <f>P8/12</f>
        <v>1.0215000000000001</v>
      </c>
    </row>
    <row r="9" spans="2:18" x14ac:dyDescent="0.25">
      <c r="B9" s="5" t="s">
        <v>12</v>
      </c>
      <c r="C9" s="7">
        <v>1.17</v>
      </c>
      <c r="D9" s="7">
        <v>0.76500000000000001</v>
      </c>
      <c r="E9" s="7">
        <v>0.72</v>
      </c>
      <c r="F9" s="7">
        <f t="shared" si="0"/>
        <v>2.6550000000000002</v>
      </c>
      <c r="G9" s="7">
        <f t="shared" si="1"/>
        <v>0.88500000000000012</v>
      </c>
      <c r="K9" s="44" t="s">
        <v>50</v>
      </c>
      <c r="L9" s="57">
        <f>SUM(L7:L8)</f>
        <v>5.3280000000000003</v>
      </c>
      <c r="M9" s="57">
        <f>SUM(M7:M8)</f>
        <v>7.0200000000000005</v>
      </c>
      <c r="N9" s="57">
        <f>SUM(N7:N8)</f>
        <v>6.0119999999999996</v>
      </c>
      <c r="O9" s="57">
        <f>SUM(O7:O8)</f>
        <v>5.976</v>
      </c>
      <c r="P9" s="20">
        <f>SUM(P7:P8)</f>
        <v>24.335999999999999</v>
      </c>
      <c r="Q9" s="1"/>
    </row>
    <row r="10" spans="2:18" x14ac:dyDescent="0.25">
      <c r="B10" s="5" t="s">
        <v>13</v>
      </c>
      <c r="C10" s="7">
        <v>1.071</v>
      </c>
      <c r="D10" s="7">
        <v>1.4490000000000001</v>
      </c>
      <c r="E10" s="7">
        <v>1.1160000000000001</v>
      </c>
      <c r="F10" s="7">
        <f t="shared" si="0"/>
        <v>3.6360000000000001</v>
      </c>
      <c r="G10" s="7">
        <f t="shared" si="1"/>
        <v>1.212</v>
      </c>
      <c r="K10" s="45" t="s">
        <v>6</v>
      </c>
      <c r="L10" s="60">
        <f>L9/6</f>
        <v>0.88800000000000001</v>
      </c>
      <c r="M10" s="60">
        <f t="shared" ref="M10:O10" si="2">M9/6</f>
        <v>1.1700000000000002</v>
      </c>
      <c r="N10" s="60">
        <f t="shared" si="2"/>
        <v>1.002</v>
      </c>
      <c r="O10" s="60">
        <f t="shared" si="2"/>
        <v>0.996</v>
      </c>
      <c r="P10" s="1"/>
      <c r="Q10" s="1"/>
    </row>
    <row r="11" spans="2:18" x14ac:dyDescent="0.25">
      <c r="B11" s="5" t="s">
        <v>14</v>
      </c>
      <c r="C11" s="7">
        <v>0.97199999999999998</v>
      </c>
      <c r="D11" s="7">
        <v>0.70199999999999996</v>
      </c>
      <c r="E11" s="7">
        <v>1.1519999999999999</v>
      </c>
      <c r="F11" s="7">
        <f t="shared" si="0"/>
        <v>2.8259999999999996</v>
      </c>
      <c r="G11" s="7">
        <f t="shared" si="1"/>
        <v>0.94199999999999984</v>
      </c>
    </row>
    <row r="12" spans="2:18" x14ac:dyDescent="0.25">
      <c r="B12" s="5" t="s">
        <v>15</v>
      </c>
      <c r="C12" s="7">
        <v>1.17</v>
      </c>
      <c r="D12" s="7">
        <v>1.1339999999999999</v>
      </c>
      <c r="E12" s="7">
        <v>0.83699999999999997</v>
      </c>
      <c r="F12" s="7">
        <f t="shared" si="0"/>
        <v>3.141</v>
      </c>
      <c r="G12" s="7">
        <f t="shared" si="1"/>
        <v>1.0469999999999999</v>
      </c>
    </row>
    <row r="13" spans="2:18" x14ac:dyDescent="0.25">
      <c r="B13" s="5" t="s">
        <v>7</v>
      </c>
      <c r="C13" s="7">
        <f>SUM(C5:C12)</f>
        <v>8.1630000000000003</v>
      </c>
      <c r="D13" s="7">
        <f>SUM(D5:D12)</f>
        <v>8.4329999999999998</v>
      </c>
      <c r="E13" s="7">
        <f>SUM(E5:E12)</f>
        <v>7.7399999999999993</v>
      </c>
      <c r="F13" s="75">
        <f>SUM(F5:F12)</f>
        <v>24.335999999999999</v>
      </c>
      <c r="G13" s="7"/>
      <c r="I13" s="12" t="s">
        <v>37</v>
      </c>
      <c r="J13" s="23">
        <f>(P9^2)/(24)</f>
        <v>24.676703999999997</v>
      </c>
    </row>
    <row r="14" spans="2:18" x14ac:dyDescent="0.25">
      <c r="Q14" t="s">
        <v>1</v>
      </c>
      <c r="R14" t="s">
        <v>6</v>
      </c>
    </row>
    <row r="15" spans="2:18" x14ac:dyDescent="0.25">
      <c r="Q15" t="s">
        <v>43</v>
      </c>
      <c r="R15" s="1">
        <v>1.51</v>
      </c>
    </row>
    <row r="16" spans="2:18" x14ac:dyDescent="0.25">
      <c r="H16" s="121" t="s">
        <v>21</v>
      </c>
      <c r="I16" s="122"/>
      <c r="J16" s="122"/>
      <c r="K16" s="122"/>
      <c r="L16" s="122"/>
      <c r="M16" s="122"/>
      <c r="N16" s="122"/>
      <c r="O16" s="123"/>
      <c r="Q16" t="s">
        <v>44</v>
      </c>
      <c r="R16" s="1">
        <v>1.532</v>
      </c>
    </row>
    <row r="17" spans="2:18" x14ac:dyDescent="0.25">
      <c r="B17" s="36" t="s">
        <v>122</v>
      </c>
      <c r="H17" s="5"/>
      <c r="I17" s="5"/>
      <c r="J17" s="5"/>
      <c r="K17" s="5"/>
      <c r="L17" s="5"/>
      <c r="M17" s="5"/>
      <c r="N17" s="5"/>
      <c r="O17" s="5"/>
      <c r="Q17" s="69" t="s">
        <v>81</v>
      </c>
      <c r="R17" s="77" t="s">
        <v>82</v>
      </c>
    </row>
    <row r="18" spans="2:18" x14ac:dyDescent="0.25">
      <c r="H18" s="8" t="s">
        <v>22</v>
      </c>
      <c r="I18" s="8" t="s">
        <v>51</v>
      </c>
      <c r="J18" s="8" t="s">
        <v>23</v>
      </c>
      <c r="K18" s="8" t="s">
        <v>24</v>
      </c>
      <c r="L18" s="8" t="s">
        <v>25</v>
      </c>
      <c r="M18" s="8" t="s">
        <v>45</v>
      </c>
      <c r="N18" s="8" t="s">
        <v>26</v>
      </c>
      <c r="O18" s="8" t="s">
        <v>46</v>
      </c>
      <c r="Q18" t="s">
        <v>39</v>
      </c>
      <c r="R18" s="1">
        <v>0.66600000000000004</v>
      </c>
    </row>
    <row r="19" spans="2:18" x14ac:dyDescent="0.25">
      <c r="B19" s="107" t="s">
        <v>126</v>
      </c>
      <c r="C19" s="107"/>
      <c r="D19" s="107"/>
      <c r="E19" s="107"/>
      <c r="F19" s="107"/>
      <c r="H19" s="8" t="s">
        <v>27</v>
      </c>
      <c r="I19" s="8">
        <f>3-1</f>
        <v>2</v>
      </c>
      <c r="J19" s="16">
        <f>SUMSQ(C13:E13)/8-J13</f>
        <v>3.0503249999998872E-2</v>
      </c>
      <c r="K19" s="16">
        <f t="shared" ref="K19:K24" si="3">J19/I19</f>
        <v>1.5251624999999436E-2</v>
      </c>
      <c r="L19" s="16">
        <f>K19/K24</f>
        <v>8.4344567810411067E-3</v>
      </c>
      <c r="M19" s="8">
        <v>3.74</v>
      </c>
      <c r="N19" s="8">
        <v>6.51</v>
      </c>
      <c r="O19" s="8" t="str">
        <f>IF(L19&lt;M19,"tn",IF(L19&lt;N19,"*","**"))</f>
        <v>tn</v>
      </c>
      <c r="Q19" t="s">
        <v>42</v>
      </c>
      <c r="R19" s="1">
        <v>0.878</v>
      </c>
    </row>
    <row r="20" spans="2:18" x14ac:dyDescent="0.25">
      <c r="B20" s="107"/>
      <c r="C20" s="107"/>
      <c r="D20" s="107"/>
      <c r="E20" s="107"/>
      <c r="F20" s="107"/>
      <c r="H20" s="8" t="s">
        <v>1</v>
      </c>
      <c r="I20" s="8">
        <f>8-1</f>
        <v>7</v>
      </c>
      <c r="J20" s="16">
        <f>SUMSQ(F5:F12)/3-J13</f>
        <v>0.29192400000000163</v>
      </c>
      <c r="K20" s="16">
        <f t="shared" si="3"/>
        <v>4.1703428571428801E-2</v>
      </c>
      <c r="L20" s="16">
        <f>K20/K24</f>
        <v>2.3062838609457292E-2</v>
      </c>
      <c r="M20" s="8">
        <v>2.76</v>
      </c>
      <c r="N20" s="8">
        <v>4.28</v>
      </c>
      <c r="O20" s="8" t="str">
        <f>IF(L20&lt;M20,"tn",IF(L20&lt;N20,"*","**"))</f>
        <v>tn</v>
      </c>
      <c r="Q20" t="s">
        <v>41</v>
      </c>
      <c r="R20" s="1">
        <v>0.752</v>
      </c>
    </row>
    <row r="21" spans="2:18" x14ac:dyDescent="0.25">
      <c r="B21" s="107"/>
      <c r="C21" s="107"/>
      <c r="D21" s="107"/>
      <c r="E21" s="107"/>
      <c r="F21" s="107"/>
      <c r="H21" s="8" t="s">
        <v>28</v>
      </c>
      <c r="I21" s="8">
        <f>2-1</f>
        <v>1</v>
      </c>
      <c r="J21" s="16">
        <f>SUMSQ(P7:P8)/12-J13</f>
        <v>1.3500000000057355E-3</v>
      </c>
      <c r="K21" s="16">
        <f t="shared" si="3"/>
        <v>1.3500000000057355E-3</v>
      </c>
      <c r="L21" s="16">
        <f>K21/K24</f>
        <v>7.4657727648393471E-4</v>
      </c>
      <c r="M21" s="8">
        <v>4.5999999999999996</v>
      </c>
      <c r="N21" s="8">
        <v>8.86</v>
      </c>
      <c r="O21" s="8" t="str">
        <f>IF(L21&lt;M21,"tn",IF(L21&lt;N21,"*","**"))</f>
        <v>tn</v>
      </c>
      <c r="Q21" t="s">
        <v>40</v>
      </c>
      <c r="R21" s="1">
        <v>0.747</v>
      </c>
    </row>
    <row r="22" spans="2:18" x14ac:dyDescent="0.25">
      <c r="H22" s="8" t="s">
        <v>29</v>
      </c>
      <c r="I22" s="8">
        <f>4-1</f>
        <v>3</v>
      </c>
      <c r="J22" s="16">
        <f>SUMSQ(L9:O9)/6-J13</f>
        <v>0.24408000000000385</v>
      </c>
      <c r="K22" s="16">
        <f t="shared" si="3"/>
        <v>8.1360000000001279E-2</v>
      </c>
      <c r="L22" s="16">
        <f>K22/K24</f>
        <v>4.4993723862574678E-2</v>
      </c>
      <c r="M22" s="8">
        <v>3.34</v>
      </c>
      <c r="N22" s="8">
        <v>5.56</v>
      </c>
      <c r="O22" s="8" t="str">
        <f>IF(L22&lt;M22,"tn",IF(L22&lt;N22,"*","**"))</f>
        <v>tn</v>
      </c>
      <c r="Q22" s="69" t="s">
        <v>81</v>
      </c>
      <c r="R22" s="69" t="s">
        <v>82</v>
      </c>
    </row>
    <row r="23" spans="2:18" x14ac:dyDescent="0.25">
      <c r="B23" s="107" t="s">
        <v>127</v>
      </c>
      <c r="C23" s="107"/>
      <c r="D23" s="107"/>
      <c r="E23" s="107"/>
      <c r="F23" s="107"/>
      <c r="H23" s="8" t="s">
        <v>30</v>
      </c>
      <c r="I23" s="8">
        <f>(2-1)*(4-1)</f>
        <v>3</v>
      </c>
      <c r="J23" s="16">
        <f>J20-J21-J22</f>
        <v>4.6493999999992042E-2</v>
      </c>
      <c r="K23" s="16">
        <f t="shared" si="3"/>
        <v>1.5497999999997347E-2</v>
      </c>
      <c r="L23" s="16">
        <f>K23/K24</f>
        <v>8.57070713399769E-3</v>
      </c>
      <c r="M23" s="8">
        <v>3.34</v>
      </c>
      <c r="N23" s="8">
        <v>5.56</v>
      </c>
      <c r="O23" s="8" t="str">
        <f>IF(L23&lt;M23,"tn",IF(L23&lt;N23,"*","**"))</f>
        <v>tn</v>
      </c>
    </row>
    <row r="24" spans="2:18" x14ac:dyDescent="0.25">
      <c r="B24" s="107"/>
      <c r="C24" s="107"/>
      <c r="D24" s="107"/>
      <c r="E24" s="107"/>
      <c r="F24" s="107"/>
      <c r="H24" s="8" t="s">
        <v>31</v>
      </c>
      <c r="I24" s="8">
        <f>(8-1)*(3-1)</f>
        <v>14</v>
      </c>
      <c r="J24" s="16">
        <f>J25-J19-J20</f>
        <v>25.315530749999997</v>
      </c>
      <c r="K24" s="16">
        <f t="shared" si="3"/>
        <v>1.8082521964285712</v>
      </c>
      <c r="L24" s="99"/>
      <c r="M24" s="25"/>
      <c r="N24" s="25"/>
      <c r="O24" s="25"/>
    </row>
    <row r="25" spans="2:18" x14ac:dyDescent="0.25">
      <c r="B25" s="107"/>
      <c r="C25" s="107"/>
      <c r="D25" s="107"/>
      <c r="E25" s="107"/>
      <c r="F25" s="107"/>
      <c r="H25" s="8" t="s">
        <v>7</v>
      </c>
      <c r="I25" s="8">
        <f>(3*4*3)-1</f>
        <v>35</v>
      </c>
      <c r="J25" s="16">
        <f>SUMSQ(C5:E12)-I28</f>
        <v>25.637957999999998</v>
      </c>
      <c r="K25" s="99"/>
      <c r="L25" s="99"/>
      <c r="M25" s="25"/>
      <c r="N25" s="25"/>
      <c r="O25" s="25"/>
    </row>
  </sheetData>
  <sortState xmlns:xlrd2="http://schemas.microsoft.com/office/spreadsheetml/2017/richdata2" ref="M34:O37">
    <sortCondition ref="N34:N37"/>
  </sortState>
  <mergeCells count="8">
    <mergeCell ref="Q5:Q6"/>
    <mergeCell ref="B19:F21"/>
    <mergeCell ref="B23:F25"/>
    <mergeCell ref="K4:P4"/>
    <mergeCell ref="K5:K6"/>
    <mergeCell ref="L5:O5"/>
    <mergeCell ref="H16:O16"/>
    <mergeCell ref="P5:P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2461B-62CF-4F2C-A77B-345E17FEA750}">
  <dimension ref="B3:Y42"/>
  <sheetViews>
    <sheetView topLeftCell="A17" zoomScale="80" zoomScaleNormal="80" workbookViewId="0">
      <selection activeCell="G21" sqref="G21:G28"/>
    </sheetView>
  </sheetViews>
  <sheetFormatPr defaultRowHeight="15" x14ac:dyDescent="0.25"/>
  <cols>
    <col min="2" max="2" width="13" customWidth="1"/>
    <col min="3" max="3" width="11" customWidth="1"/>
    <col min="4" max="4" width="21.28515625" customWidth="1"/>
    <col min="5" max="5" width="10.42578125" customWidth="1"/>
    <col min="7" max="7" width="8.85546875" customWidth="1"/>
    <col min="8" max="8" width="10.28515625" customWidth="1"/>
    <col min="10" max="10" width="13.28515625" customWidth="1"/>
    <col min="11" max="11" width="14.5703125" customWidth="1"/>
    <col min="12" max="12" width="12.85546875" customWidth="1"/>
  </cols>
  <sheetData>
    <row r="3" spans="2:4" x14ac:dyDescent="0.25">
      <c r="B3" s="14" t="s">
        <v>53</v>
      </c>
      <c r="C3" s="14" t="s">
        <v>54</v>
      </c>
      <c r="D3" s="14" t="s">
        <v>55</v>
      </c>
    </row>
    <row r="4" spans="2:4" x14ac:dyDescent="0.25">
      <c r="B4" s="14">
        <v>0.2</v>
      </c>
      <c r="C4" s="18">
        <v>5.5E-2</v>
      </c>
      <c r="D4" s="18">
        <f t="shared" ref="D4:D9" si="0">C4-C$9</f>
        <v>1.8000000000000002E-2</v>
      </c>
    </row>
    <row r="5" spans="2:4" x14ac:dyDescent="0.25">
      <c r="B5" s="14">
        <v>0.4</v>
      </c>
      <c r="C5" s="14">
        <v>6.8000000000000005E-2</v>
      </c>
      <c r="D5" s="18">
        <f t="shared" si="0"/>
        <v>3.1000000000000007E-2</v>
      </c>
    </row>
    <row r="6" spans="2:4" x14ac:dyDescent="0.25">
      <c r="B6" s="14">
        <v>0.6</v>
      </c>
      <c r="C6" s="14">
        <v>8.7999999999999995E-2</v>
      </c>
      <c r="D6" s="18">
        <f t="shared" si="0"/>
        <v>5.0999999999999997E-2</v>
      </c>
    </row>
    <row r="7" spans="2:4" x14ac:dyDescent="0.25">
      <c r="B7" s="14">
        <v>0.8</v>
      </c>
      <c r="C7" s="14">
        <v>9.5000000000000001E-2</v>
      </c>
      <c r="D7" s="18">
        <f t="shared" si="0"/>
        <v>5.8000000000000003E-2</v>
      </c>
    </row>
    <row r="8" spans="2:4" x14ac:dyDescent="0.25">
      <c r="B8" s="14">
        <v>1</v>
      </c>
      <c r="C8" s="14">
        <v>0.11600000000000001</v>
      </c>
      <c r="D8" s="18">
        <f t="shared" si="0"/>
        <v>7.9000000000000015E-2</v>
      </c>
    </row>
    <row r="9" spans="2:4" x14ac:dyDescent="0.25">
      <c r="B9" s="14">
        <v>0</v>
      </c>
      <c r="C9" s="14">
        <v>3.6999999999999998E-2</v>
      </c>
      <c r="D9" s="18">
        <f t="shared" si="0"/>
        <v>0</v>
      </c>
    </row>
    <row r="20" spans="2:24" x14ac:dyDescent="0.25">
      <c r="B20" s="8" t="s">
        <v>1</v>
      </c>
      <c r="C20" s="8" t="s">
        <v>18</v>
      </c>
      <c r="D20" s="8" t="s">
        <v>19</v>
      </c>
      <c r="E20" s="8" t="s">
        <v>20</v>
      </c>
      <c r="F20" s="8" t="s">
        <v>7</v>
      </c>
      <c r="G20" s="8" t="s">
        <v>6</v>
      </c>
      <c r="K20" s="102" t="s">
        <v>49</v>
      </c>
      <c r="L20" s="103"/>
      <c r="M20" s="103"/>
      <c r="N20" s="103"/>
      <c r="O20" s="103"/>
      <c r="P20" s="104"/>
    </row>
    <row r="21" spans="2:24" x14ac:dyDescent="0.25">
      <c r="B21" s="8" t="s">
        <v>8</v>
      </c>
      <c r="C21" s="15">
        <v>10.039999999999999</v>
      </c>
      <c r="D21" s="15">
        <v>10.92</v>
      </c>
      <c r="E21" s="15">
        <v>12.04</v>
      </c>
      <c r="F21" s="15">
        <f>SUM(C21:E21)</f>
        <v>33</v>
      </c>
      <c r="G21" s="9">
        <f>AVERAGE(C21:E21)</f>
        <v>11</v>
      </c>
      <c r="K21" s="105" t="s">
        <v>28</v>
      </c>
      <c r="L21" s="105" t="s">
        <v>29</v>
      </c>
      <c r="M21" s="105"/>
      <c r="N21" s="105"/>
      <c r="O21" s="105"/>
      <c r="P21" s="110" t="s">
        <v>7</v>
      </c>
      <c r="Q21" s="113" t="s">
        <v>6</v>
      </c>
    </row>
    <row r="22" spans="2:24" x14ac:dyDescent="0.25">
      <c r="B22" s="8" t="s">
        <v>9</v>
      </c>
      <c r="C22" s="15">
        <v>12.38</v>
      </c>
      <c r="D22" s="15">
        <v>11.4</v>
      </c>
      <c r="E22" s="15">
        <v>14.98</v>
      </c>
      <c r="F22" s="15">
        <f t="shared" ref="F22:F28" si="1">SUM(C22:E22)</f>
        <v>38.760000000000005</v>
      </c>
      <c r="G22" s="9">
        <f t="shared" ref="G22:G28" si="2">AVERAGE(C22:E22)</f>
        <v>12.920000000000002</v>
      </c>
      <c r="K22" s="105"/>
      <c r="L22" s="14" t="s">
        <v>39</v>
      </c>
      <c r="M22" s="14" t="s">
        <v>40</v>
      </c>
      <c r="N22" s="14" t="s">
        <v>41</v>
      </c>
      <c r="O22" s="14" t="s">
        <v>42</v>
      </c>
      <c r="P22" s="111"/>
      <c r="Q22" s="114"/>
    </row>
    <row r="23" spans="2:24" x14ac:dyDescent="0.25">
      <c r="B23" s="8" t="s">
        <v>10</v>
      </c>
      <c r="C23" s="15">
        <v>14.9</v>
      </c>
      <c r="D23" s="15">
        <v>12.82</v>
      </c>
      <c r="E23" s="15">
        <v>15.36</v>
      </c>
      <c r="F23" s="15">
        <f t="shared" si="1"/>
        <v>43.08</v>
      </c>
      <c r="G23" s="9">
        <f t="shared" si="2"/>
        <v>14.36</v>
      </c>
      <c r="K23" s="14" t="s">
        <v>43</v>
      </c>
      <c r="L23" s="15">
        <f>F21</f>
        <v>33</v>
      </c>
      <c r="M23" s="15">
        <f>F22</f>
        <v>38.760000000000005</v>
      </c>
      <c r="N23" s="15">
        <f>F23</f>
        <v>43.08</v>
      </c>
      <c r="O23" s="15">
        <f>F24</f>
        <v>53.800000000000004</v>
      </c>
      <c r="P23" s="57">
        <f>SUM(L23:O23)</f>
        <v>168.64000000000001</v>
      </c>
      <c r="Q23" s="60">
        <f>P23/12</f>
        <v>14.053333333333335</v>
      </c>
    </row>
    <row r="24" spans="2:24" x14ac:dyDescent="0.25">
      <c r="B24" s="8" t="s">
        <v>11</v>
      </c>
      <c r="C24" s="15">
        <v>16.28</v>
      </c>
      <c r="D24" s="15">
        <v>18.34</v>
      </c>
      <c r="E24" s="15">
        <v>19.18</v>
      </c>
      <c r="F24" s="15">
        <f t="shared" si="1"/>
        <v>53.800000000000004</v>
      </c>
      <c r="G24" s="9">
        <f t="shared" si="2"/>
        <v>17.933333333333334</v>
      </c>
      <c r="K24" s="14" t="s">
        <v>44</v>
      </c>
      <c r="L24" s="15">
        <f>F25</f>
        <v>29.98</v>
      </c>
      <c r="M24" s="15">
        <f>F26</f>
        <v>34.299999999999997</v>
      </c>
      <c r="N24" s="15">
        <f>F27</f>
        <v>37.700000000000003</v>
      </c>
      <c r="O24" s="15">
        <f>F28</f>
        <v>45.79</v>
      </c>
      <c r="P24" s="57">
        <f>SUM(L24:O24)</f>
        <v>147.77000000000001</v>
      </c>
      <c r="Q24" s="60">
        <f>P24/12</f>
        <v>12.314166666666667</v>
      </c>
      <c r="U24" s="1">
        <v>10.496666666666668</v>
      </c>
      <c r="V24" s="1">
        <v>12.176666666666668</v>
      </c>
      <c r="W24" s="1">
        <v>13.463333333333333</v>
      </c>
      <c r="X24" s="1">
        <v>16.431666666666668</v>
      </c>
    </row>
    <row r="25" spans="2:24" x14ac:dyDescent="0.25">
      <c r="B25" s="8" t="s">
        <v>12</v>
      </c>
      <c r="C25" s="15">
        <v>9.94</v>
      </c>
      <c r="D25" s="15">
        <v>10.52</v>
      </c>
      <c r="E25" s="15">
        <v>9.52</v>
      </c>
      <c r="F25" s="15">
        <f t="shared" si="1"/>
        <v>29.98</v>
      </c>
      <c r="G25" s="9">
        <f t="shared" si="2"/>
        <v>9.9933333333333341</v>
      </c>
      <c r="K25" s="51" t="s">
        <v>50</v>
      </c>
      <c r="L25" s="57">
        <f>SUM(L23:L24)</f>
        <v>62.980000000000004</v>
      </c>
      <c r="M25" s="57">
        <f>SUM(M23:M24)</f>
        <v>73.06</v>
      </c>
      <c r="N25" s="57">
        <f>SUM(N23:N24)</f>
        <v>80.78</v>
      </c>
      <c r="O25" s="57">
        <f>SUM(O23:O24)</f>
        <v>99.59</v>
      </c>
      <c r="P25" s="20">
        <f>SUM(L25:O25)</f>
        <v>316.41000000000003</v>
      </c>
      <c r="Q25" s="76"/>
    </row>
    <row r="26" spans="2:24" x14ac:dyDescent="0.25">
      <c r="B26" s="8" t="s">
        <v>13</v>
      </c>
      <c r="C26" s="15">
        <v>10.14</v>
      </c>
      <c r="D26" s="15">
        <v>10.72</v>
      </c>
      <c r="E26" s="15">
        <v>13.44</v>
      </c>
      <c r="F26" s="15">
        <f t="shared" si="1"/>
        <v>34.299999999999997</v>
      </c>
      <c r="G26" s="9">
        <f t="shared" si="2"/>
        <v>11.433333333333332</v>
      </c>
      <c r="K26" s="59" t="s">
        <v>6</v>
      </c>
      <c r="L26" s="60">
        <f>L25/6</f>
        <v>10.496666666666668</v>
      </c>
      <c r="M26" s="60">
        <f t="shared" ref="M26:O26" si="3">M25/6</f>
        <v>12.176666666666668</v>
      </c>
      <c r="N26" s="60">
        <f t="shared" si="3"/>
        <v>13.463333333333333</v>
      </c>
      <c r="O26" s="60">
        <f t="shared" si="3"/>
        <v>16.598333333333333</v>
      </c>
      <c r="P26" s="76"/>
      <c r="Q26" s="76"/>
    </row>
    <row r="27" spans="2:24" x14ac:dyDescent="0.25">
      <c r="B27" s="8" t="s">
        <v>14</v>
      </c>
      <c r="C27" s="15">
        <v>11.72</v>
      </c>
      <c r="D27" s="15">
        <v>12.06</v>
      </c>
      <c r="E27" s="15">
        <v>13.92</v>
      </c>
      <c r="F27" s="15">
        <f t="shared" si="1"/>
        <v>37.700000000000003</v>
      </c>
      <c r="G27" s="9">
        <f t="shared" si="2"/>
        <v>12.566666666666668</v>
      </c>
    </row>
    <row r="28" spans="2:24" x14ac:dyDescent="0.25">
      <c r="B28" s="8" t="s">
        <v>15</v>
      </c>
      <c r="C28" s="15">
        <v>14.64</v>
      </c>
      <c r="D28" s="15">
        <v>15.04</v>
      </c>
      <c r="E28" s="15">
        <v>16.11</v>
      </c>
      <c r="F28" s="15">
        <f t="shared" si="1"/>
        <v>45.79</v>
      </c>
      <c r="G28" s="9">
        <f t="shared" si="2"/>
        <v>15.263333333333334</v>
      </c>
    </row>
    <row r="29" spans="2:24" x14ac:dyDescent="0.25">
      <c r="B29" s="8" t="s">
        <v>7</v>
      </c>
      <c r="C29" s="15">
        <f>SUM(C21:C28)</f>
        <v>100.04</v>
      </c>
      <c r="D29" s="15">
        <f>SUM(D21:D28)</f>
        <v>101.82</v>
      </c>
      <c r="E29" s="15">
        <f>SUM(E21:E28)</f>
        <v>114.55</v>
      </c>
      <c r="F29" s="20">
        <f>SUM(F21:F28)</f>
        <v>316.41000000000003</v>
      </c>
      <c r="G29" s="5"/>
      <c r="P29" s="42" t="s">
        <v>78</v>
      </c>
      <c r="Q29" s="42" t="s">
        <v>79</v>
      </c>
      <c r="R29" s="42" t="s">
        <v>80</v>
      </c>
    </row>
    <row r="30" spans="2:24" x14ac:dyDescent="0.25">
      <c r="I30" s="12" t="s">
        <v>37</v>
      </c>
      <c r="J30" s="23">
        <f>(P25^2)/(24)</f>
        <v>4171.4703375000008</v>
      </c>
      <c r="P30" s="54">
        <f>SQRT(K41/8)</f>
        <v>0.32715778649134603</v>
      </c>
      <c r="Q30" s="48">
        <v>4.99</v>
      </c>
      <c r="R30" s="54">
        <f>P30*Q30</f>
        <v>1.6325173545918168</v>
      </c>
    </row>
    <row r="32" spans="2:24" x14ac:dyDescent="0.25">
      <c r="B32" s="36" t="s">
        <v>122</v>
      </c>
      <c r="Q32" t="s">
        <v>1</v>
      </c>
      <c r="R32" t="s">
        <v>6</v>
      </c>
      <c r="U32" t="s">
        <v>1</v>
      </c>
      <c r="V32" t="s">
        <v>6</v>
      </c>
    </row>
    <row r="33" spans="2:25" x14ac:dyDescent="0.25">
      <c r="H33" s="124" t="s">
        <v>52</v>
      </c>
      <c r="I33" s="125"/>
      <c r="J33" s="125"/>
      <c r="K33" s="125"/>
      <c r="L33" s="125"/>
      <c r="M33" s="125"/>
      <c r="N33" s="125"/>
      <c r="O33" s="126"/>
      <c r="Q33" t="s">
        <v>43</v>
      </c>
      <c r="R33" s="1">
        <v>14.05</v>
      </c>
      <c r="S33" t="s">
        <v>85</v>
      </c>
      <c r="U33" t="s">
        <v>44</v>
      </c>
      <c r="V33" s="1">
        <v>12.31</v>
      </c>
      <c r="W33" t="s">
        <v>84</v>
      </c>
      <c r="X33" s="53"/>
      <c r="Y33" s="1"/>
    </row>
    <row r="34" spans="2:25" x14ac:dyDescent="0.25">
      <c r="B34" s="107" t="s">
        <v>125</v>
      </c>
      <c r="C34" s="107"/>
      <c r="D34" s="107"/>
      <c r="E34" s="107"/>
      <c r="F34" s="107"/>
      <c r="H34" s="127"/>
      <c r="I34" s="128"/>
      <c r="J34" s="128"/>
      <c r="K34" s="128"/>
      <c r="L34" s="128"/>
      <c r="M34" s="128"/>
      <c r="N34" s="128"/>
      <c r="O34" s="129"/>
      <c r="Q34" t="s">
        <v>44</v>
      </c>
      <c r="R34" s="1">
        <v>12.31</v>
      </c>
      <c r="S34" t="s">
        <v>84</v>
      </c>
      <c r="U34" t="s">
        <v>43</v>
      </c>
      <c r="V34" s="1">
        <v>14.05</v>
      </c>
      <c r="W34" t="s">
        <v>85</v>
      </c>
      <c r="X34" s="1"/>
    </row>
    <row r="35" spans="2:25" x14ac:dyDescent="0.25">
      <c r="B35" s="107"/>
      <c r="C35" s="107"/>
      <c r="D35" s="107"/>
      <c r="E35" s="107"/>
      <c r="F35" s="107"/>
      <c r="H35" s="8" t="s">
        <v>22</v>
      </c>
      <c r="I35" s="8" t="s">
        <v>51</v>
      </c>
      <c r="J35" s="8" t="s">
        <v>23</v>
      </c>
      <c r="K35" s="8" t="s">
        <v>24</v>
      </c>
      <c r="L35" s="8" t="s">
        <v>25</v>
      </c>
      <c r="M35" s="8" t="s">
        <v>45</v>
      </c>
      <c r="N35" s="8" t="s">
        <v>26</v>
      </c>
      <c r="O35" s="8"/>
      <c r="Q35" s="68" t="s">
        <v>81</v>
      </c>
      <c r="R35" s="143">
        <v>1.63</v>
      </c>
    </row>
    <row r="36" spans="2:25" x14ac:dyDescent="0.25">
      <c r="B36" s="107"/>
      <c r="C36" s="107"/>
      <c r="D36" s="107"/>
      <c r="E36" s="107"/>
      <c r="F36" s="107"/>
      <c r="H36" s="8" t="s">
        <v>27</v>
      </c>
      <c r="I36" s="8">
        <f>3-1</f>
        <v>2</v>
      </c>
      <c r="J36" s="96">
        <f>SUMSQ(C29:E29)/8-J30</f>
        <v>15.656724999998914</v>
      </c>
      <c r="K36" s="96">
        <f t="shared" ref="K36:K41" si="4">J36/I36</f>
        <v>7.8283624999994572</v>
      </c>
      <c r="L36" s="96">
        <f>K36/K41</f>
        <v>9.1425305158852002</v>
      </c>
      <c r="M36" s="8">
        <v>3.74</v>
      </c>
      <c r="N36" s="8">
        <v>6.51</v>
      </c>
      <c r="O36" s="5" t="str">
        <f>IF(L36&lt;M36,"tn",IF(L36&lt;N36,"*","**"))</f>
        <v>**</v>
      </c>
      <c r="Q36" t="s">
        <v>39</v>
      </c>
      <c r="R36" s="1">
        <v>10.496666666666668</v>
      </c>
      <c r="S36" t="s">
        <v>84</v>
      </c>
      <c r="U36" t="s">
        <v>39</v>
      </c>
      <c r="V36" s="1">
        <v>10.496666666666668</v>
      </c>
      <c r="W36" t="s">
        <v>84</v>
      </c>
      <c r="X36" s="53">
        <f>V36+R$30</f>
        <v>12.129184021258485</v>
      </c>
    </row>
    <row r="37" spans="2:25" x14ac:dyDescent="0.25">
      <c r="H37" s="8" t="s">
        <v>1</v>
      </c>
      <c r="I37" s="8">
        <f>8-1</f>
        <v>7</v>
      </c>
      <c r="J37" s="96">
        <f>SUMSQ(F21:F28)/3-J30</f>
        <v>140.18582916666583</v>
      </c>
      <c r="K37" s="96">
        <f t="shared" si="4"/>
        <v>20.026547023809403</v>
      </c>
      <c r="L37" s="96">
        <f>K37/K41</f>
        <v>23.388456691038527</v>
      </c>
      <c r="M37" s="8">
        <v>2.76</v>
      </c>
      <c r="N37" s="8">
        <v>4.28</v>
      </c>
      <c r="O37" s="5" t="str">
        <f>IF(L37&lt;M37,"tn",IF(L37&lt;N37,"*","**"))</f>
        <v>**</v>
      </c>
      <c r="Q37" t="s">
        <v>40</v>
      </c>
      <c r="R37" s="1">
        <v>12.176666666666668</v>
      </c>
      <c r="S37" t="s">
        <v>141</v>
      </c>
      <c r="U37" t="s">
        <v>40</v>
      </c>
      <c r="V37" s="1">
        <v>12.176666666666668</v>
      </c>
      <c r="W37" t="s">
        <v>141</v>
      </c>
      <c r="X37" s="53">
        <f t="shared" ref="X37:X39" si="5">V37+R$30</f>
        <v>13.809184021258485</v>
      </c>
      <c r="Y37" s="1"/>
    </row>
    <row r="38" spans="2:25" x14ac:dyDescent="0.25">
      <c r="B38" s="107" t="s">
        <v>143</v>
      </c>
      <c r="C38" s="107"/>
      <c r="D38" s="107"/>
      <c r="E38" s="107"/>
      <c r="F38" s="107"/>
      <c r="H38" s="8" t="s">
        <v>28</v>
      </c>
      <c r="I38" s="8">
        <f>2-1</f>
        <v>1</v>
      </c>
      <c r="J38" s="96">
        <f>SUMSQ(P23:P24)/12-J30</f>
        <v>18.148204166666801</v>
      </c>
      <c r="K38" s="96">
        <f t="shared" si="4"/>
        <v>18.148204166666801</v>
      </c>
      <c r="L38" s="96">
        <f>K38/K41</f>
        <v>21.194791426978206</v>
      </c>
      <c r="M38" s="8">
        <v>4.5999999999999996</v>
      </c>
      <c r="N38" s="8">
        <v>8.86</v>
      </c>
      <c r="O38" s="5" t="str">
        <f>IF(L38&lt;M38,"tn",IF(L38&lt;N38,"*","**"))</f>
        <v>**</v>
      </c>
      <c r="Q38" t="s">
        <v>41</v>
      </c>
      <c r="R38" s="1">
        <v>13.463333333333333</v>
      </c>
      <c r="S38" t="s">
        <v>85</v>
      </c>
      <c r="U38" t="s">
        <v>41</v>
      </c>
      <c r="V38" s="1">
        <v>13.463333333333333</v>
      </c>
      <c r="W38" t="s">
        <v>85</v>
      </c>
      <c r="X38" s="53">
        <f t="shared" si="5"/>
        <v>15.09585068792515</v>
      </c>
    </row>
    <row r="39" spans="2:25" x14ac:dyDescent="0.25">
      <c r="B39" s="107"/>
      <c r="C39" s="107"/>
      <c r="D39" s="107"/>
      <c r="E39" s="107"/>
      <c r="F39" s="107"/>
      <c r="H39" s="8" t="s">
        <v>29</v>
      </c>
      <c r="I39" s="8">
        <f>4-1</f>
        <v>3</v>
      </c>
      <c r="J39" s="96">
        <f>SUMSQ(L25:O25)/6-J30</f>
        <v>119.83307916666581</v>
      </c>
      <c r="K39" s="96">
        <f t="shared" si="4"/>
        <v>39.94435972222194</v>
      </c>
      <c r="L39" s="96">
        <f>K39/K41</f>
        <v>46.649925536526325</v>
      </c>
      <c r="M39" s="8">
        <v>3.34</v>
      </c>
      <c r="N39" s="8">
        <v>5.56</v>
      </c>
      <c r="O39" s="5" t="str">
        <f>IF(L39&lt;M39,"tn",IF(L39&lt;N39,"*","**"))</f>
        <v>**</v>
      </c>
      <c r="Q39" t="s">
        <v>42</v>
      </c>
      <c r="R39" s="1">
        <v>16.600000000000001</v>
      </c>
      <c r="S39" t="s">
        <v>86</v>
      </c>
      <c r="U39" t="s">
        <v>42</v>
      </c>
      <c r="V39" s="1">
        <v>16.600000000000001</v>
      </c>
      <c r="W39" t="s">
        <v>86</v>
      </c>
      <c r="X39" s="53">
        <f t="shared" si="5"/>
        <v>18.232517354591817</v>
      </c>
    </row>
    <row r="40" spans="2:25" x14ac:dyDescent="0.25">
      <c r="B40" s="107"/>
      <c r="C40" s="107"/>
      <c r="D40" s="107"/>
      <c r="E40" s="107"/>
      <c r="F40" s="107"/>
      <c r="H40" s="8" t="s">
        <v>30</v>
      </c>
      <c r="I40" s="8">
        <f>(2-1)*(4-1)</f>
        <v>3</v>
      </c>
      <c r="J40" s="96">
        <f>J37-J38-J39</f>
        <v>2.2045458333332135</v>
      </c>
      <c r="K40" s="96">
        <f t="shared" si="4"/>
        <v>0.73484861111107114</v>
      </c>
      <c r="L40" s="96">
        <f>K40/K41</f>
        <v>0.85820960023750692</v>
      </c>
      <c r="M40" s="8">
        <v>3.34</v>
      </c>
      <c r="N40" s="8">
        <v>5.56</v>
      </c>
      <c r="O40" s="5" t="str">
        <f>IF(L40&lt;M40,"tn",IF(L40&lt;N40,"*","**"))</f>
        <v>tn</v>
      </c>
      <c r="Q40" s="68" t="s">
        <v>81</v>
      </c>
      <c r="R40" s="68">
        <v>1.63</v>
      </c>
    </row>
    <row r="41" spans="2:25" x14ac:dyDescent="0.25">
      <c r="H41" s="8" t="s">
        <v>31</v>
      </c>
      <c r="I41" s="8">
        <f>(8-1)*(3-1)</f>
        <v>14</v>
      </c>
      <c r="J41" s="96">
        <f>J42-J36-J37</f>
        <v>11.98760833333472</v>
      </c>
      <c r="K41" s="96">
        <f t="shared" si="4"/>
        <v>0.85625773809533712</v>
      </c>
      <c r="L41" s="97"/>
      <c r="M41" s="22"/>
      <c r="N41" s="22"/>
      <c r="O41" s="22"/>
    </row>
    <row r="42" spans="2:25" x14ac:dyDescent="0.25">
      <c r="H42" s="8" t="s">
        <v>7</v>
      </c>
      <c r="I42" s="8">
        <f>(3*4*3)-1</f>
        <v>35</v>
      </c>
      <c r="J42" s="96">
        <f>SUMSQ(C21:E28)-J30</f>
        <v>167.83016249999946</v>
      </c>
      <c r="K42" s="97"/>
      <c r="L42" s="97"/>
      <c r="M42" s="22"/>
      <c r="N42" s="22"/>
      <c r="O42" s="22"/>
    </row>
  </sheetData>
  <sortState xmlns:xlrd2="http://schemas.microsoft.com/office/spreadsheetml/2017/richdata2" ref="U33:W34">
    <sortCondition ref="V33"/>
  </sortState>
  <mergeCells count="8">
    <mergeCell ref="Q21:Q22"/>
    <mergeCell ref="B34:F36"/>
    <mergeCell ref="B38:F40"/>
    <mergeCell ref="K20:P20"/>
    <mergeCell ref="K21:K22"/>
    <mergeCell ref="L21:O21"/>
    <mergeCell ref="H33:O34"/>
    <mergeCell ref="P21:P2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E2292-A7C8-40D7-A1A9-78AD927A2E7E}">
  <dimension ref="B3:X28"/>
  <sheetViews>
    <sheetView topLeftCell="D6" zoomScale="82" zoomScaleNormal="82" workbookViewId="0">
      <selection activeCell="U16" sqref="U16"/>
    </sheetView>
  </sheetViews>
  <sheetFormatPr defaultRowHeight="15" x14ac:dyDescent="0.25"/>
  <cols>
    <col min="2" max="2" width="12.85546875" customWidth="1"/>
    <col min="3" max="3" width="11.42578125" customWidth="1"/>
    <col min="4" max="4" width="10" customWidth="1"/>
    <col min="5" max="5" width="9.85546875" customWidth="1"/>
    <col min="7" max="7" width="10.140625" customWidth="1"/>
    <col min="8" max="8" width="12.28515625" customWidth="1"/>
    <col min="10" max="10" width="13.7109375" customWidth="1"/>
    <col min="11" max="11" width="13" customWidth="1"/>
    <col min="12" max="12" width="13.28515625" customWidth="1"/>
    <col min="13" max="13" width="10.5703125" customWidth="1"/>
  </cols>
  <sheetData>
    <row r="3" spans="2:24" x14ac:dyDescent="0.25">
      <c r="B3" s="5" t="s">
        <v>1</v>
      </c>
      <c r="C3" s="5" t="s">
        <v>18</v>
      </c>
      <c r="D3" s="5" t="s">
        <v>19</v>
      </c>
      <c r="E3" s="5" t="s">
        <v>20</v>
      </c>
      <c r="F3" s="5" t="s">
        <v>7</v>
      </c>
      <c r="G3" s="5" t="s">
        <v>6</v>
      </c>
      <c r="L3" s="102" t="s">
        <v>49</v>
      </c>
      <c r="M3" s="103"/>
      <c r="N3" s="103"/>
      <c r="O3" s="103"/>
      <c r="P3" s="103"/>
      <c r="Q3" s="104"/>
    </row>
    <row r="4" spans="2:24" x14ac:dyDescent="0.25">
      <c r="B4" s="5" t="s">
        <v>8</v>
      </c>
      <c r="C4" s="7">
        <v>72.400000000000006</v>
      </c>
      <c r="D4" s="7">
        <v>71.510000000000005</v>
      </c>
      <c r="E4" s="7">
        <v>72.209999999999994</v>
      </c>
      <c r="F4" s="6">
        <f>SUM(C4:E4)</f>
        <v>216.12</v>
      </c>
      <c r="G4" s="7">
        <f>AVERAGE(C4:E4)</f>
        <v>72.040000000000006</v>
      </c>
      <c r="L4" s="105" t="s">
        <v>28</v>
      </c>
      <c r="M4" s="106" t="s">
        <v>29</v>
      </c>
      <c r="N4" s="106"/>
      <c r="O4" s="106"/>
      <c r="P4" s="106"/>
      <c r="Q4" s="115" t="s">
        <v>7</v>
      </c>
      <c r="R4" s="119" t="s">
        <v>6</v>
      </c>
    </row>
    <row r="5" spans="2:24" x14ac:dyDescent="0.25">
      <c r="B5" s="5" t="s">
        <v>9</v>
      </c>
      <c r="C5" s="7">
        <v>65.5</v>
      </c>
      <c r="D5" s="7">
        <v>67.400000000000006</v>
      </c>
      <c r="E5" s="7">
        <v>64.34</v>
      </c>
      <c r="F5" s="6">
        <f t="shared" ref="F5:F11" si="0">SUM(C5:E5)</f>
        <v>197.24</v>
      </c>
      <c r="G5" s="7">
        <f t="shared" ref="G5:G11" si="1">AVERAGE(C5:E5)</f>
        <v>65.74666666666667</v>
      </c>
      <c r="L5" s="105"/>
      <c r="M5" s="8" t="s">
        <v>39</v>
      </c>
      <c r="N5" s="8" t="s">
        <v>40</v>
      </c>
      <c r="O5" s="8" t="s">
        <v>41</v>
      </c>
      <c r="P5" s="8" t="s">
        <v>42</v>
      </c>
      <c r="Q5" s="116"/>
      <c r="R5" s="120"/>
    </row>
    <row r="6" spans="2:24" x14ac:dyDescent="0.25">
      <c r="B6" s="5" t="s">
        <v>10</v>
      </c>
      <c r="C6" s="7">
        <v>64.52</v>
      </c>
      <c r="D6" s="7">
        <v>63.87</v>
      </c>
      <c r="E6" s="7">
        <v>65.2</v>
      </c>
      <c r="F6" s="6">
        <f t="shared" si="0"/>
        <v>193.58999999999997</v>
      </c>
      <c r="G6" s="7">
        <f t="shared" si="1"/>
        <v>64.529999999999987</v>
      </c>
      <c r="L6" s="14" t="s">
        <v>43</v>
      </c>
      <c r="M6" s="15">
        <f>F4</f>
        <v>216.12</v>
      </c>
      <c r="N6" s="15">
        <f>F5</f>
        <v>197.24</v>
      </c>
      <c r="O6" s="15">
        <f>F6</f>
        <v>193.58999999999997</v>
      </c>
      <c r="P6" s="15">
        <f>F7</f>
        <v>184.25</v>
      </c>
      <c r="Q6" s="57">
        <f>SUM(M6:P6)</f>
        <v>791.2</v>
      </c>
      <c r="R6" s="41">
        <f>Q6/12</f>
        <v>65.933333333333337</v>
      </c>
    </row>
    <row r="7" spans="2:24" x14ac:dyDescent="0.25">
      <c r="B7" s="5" t="s">
        <v>11</v>
      </c>
      <c r="C7" s="7">
        <v>62.35</v>
      </c>
      <c r="D7" s="7">
        <v>61.2</v>
      </c>
      <c r="E7" s="7">
        <v>60.7</v>
      </c>
      <c r="F7" s="6">
        <f t="shared" si="0"/>
        <v>184.25</v>
      </c>
      <c r="G7" s="7">
        <f t="shared" si="1"/>
        <v>61.416666666666664</v>
      </c>
      <c r="L7" s="8" t="s">
        <v>44</v>
      </c>
      <c r="M7" s="15">
        <f>F8</f>
        <v>216.32999999999998</v>
      </c>
      <c r="N7" s="15">
        <f>F9</f>
        <v>201.29000000000002</v>
      </c>
      <c r="O7" s="15">
        <f>F10</f>
        <v>194.77</v>
      </c>
      <c r="P7" s="15">
        <f>F11</f>
        <v>186.26999999999998</v>
      </c>
      <c r="Q7" s="57">
        <f>SUM(M7:P7)</f>
        <v>798.66</v>
      </c>
      <c r="R7" s="41">
        <f>Q7/12</f>
        <v>66.554999999999993</v>
      </c>
    </row>
    <row r="8" spans="2:24" x14ac:dyDescent="0.25">
      <c r="B8" s="5" t="s">
        <v>12</v>
      </c>
      <c r="C8" s="7">
        <v>73.209999999999994</v>
      </c>
      <c r="D8" s="7">
        <v>72.010000000000005</v>
      </c>
      <c r="E8" s="7">
        <v>71.11</v>
      </c>
      <c r="F8" s="6">
        <f t="shared" si="0"/>
        <v>216.32999999999998</v>
      </c>
      <c r="G8" s="7">
        <f t="shared" si="1"/>
        <v>72.11</v>
      </c>
      <c r="L8" s="44" t="s">
        <v>50</v>
      </c>
      <c r="M8" s="57">
        <f>SUM(M6:M7)</f>
        <v>432.45</v>
      </c>
      <c r="N8" s="57">
        <f>SUM(N6:N7)</f>
        <v>398.53000000000003</v>
      </c>
      <c r="O8" s="57">
        <f>SUM(O6:O7)</f>
        <v>388.36</v>
      </c>
      <c r="P8" s="57">
        <f>SUM(P6:P7)</f>
        <v>370.52</v>
      </c>
      <c r="Q8" s="20">
        <f>SUM(M8:P8)</f>
        <v>1589.8600000000001</v>
      </c>
      <c r="R8" s="1"/>
    </row>
    <row r="9" spans="2:24" x14ac:dyDescent="0.25">
      <c r="B9" s="5" t="s">
        <v>13</v>
      </c>
      <c r="C9" s="7">
        <v>67.040000000000006</v>
      </c>
      <c r="D9" s="7">
        <v>68.209999999999994</v>
      </c>
      <c r="E9" s="7">
        <v>66.040000000000006</v>
      </c>
      <c r="F9" s="6">
        <f t="shared" si="0"/>
        <v>201.29000000000002</v>
      </c>
      <c r="G9" s="7">
        <f t="shared" si="1"/>
        <v>67.096666666666678</v>
      </c>
      <c r="L9" s="45" t="s">
        <v>6</v>
      </c>
      <c r="M9" s="74">
        <f>M8/6</f>
        <v>72.075000000000003</v>
      </c>
      <c r="N9" s="74">
        <f t="shared" ref="N9:P9" si="2">N8/6</f>
        <v>66.421666666666667</v>
      </c>
      <c r="O9" s="74">
        <f t="shared" si="2"/>
        <v>64.726666666666674</v>
      </c>
      <c r="P9" s="74">
        <f t="shared" si="2"/>
        <v>61.75333333333333</v>
      </c>
      <c r="Q9" s="1"/>
      <c r="R9" s="1"/>
    </row>
    <row r="10" spans="2:24" x14ac:dyDescent="0.25">
      <c r="B10" s="5" t="s">
        <v>14</v>
      </c>
      <c r="C10" s="7">
        <v>65.31</v>
      </c>
      <c r="D10" s="7">
        <v>64.180000000000007</v>
      </c>
      <c r="E10" s="7">
        <v>65.28</v>
      </c>
      <c r="F10" s="6">
        <f t="shared" si="0"/>
        <v>194.77</v>
      </c>
      <c r="G10" s="7">
        <f t="shared" si="1"/>
        <v>64.923333333333332</v>
      </c>
      <c r="Q10" s="2"/>
    </row>
    <row r="11" spans="2:24" x14ac:dyDescent="0.25">
      <c r="B11" s="5" t="s">
        <v>15</v>
      </c>
      <c r="C11" s="7">
        <v>62.94</v>
      </c>
      <c r="D11" s="7">
        <v>62.25</v>
      </c>
      <c r="E11" s="7">
        <v>61.08</v>
      </c>
      <c r="F11" s="6">
        <f t="shared" si="0"/>
        <v>186.26999999999998</v>
      </c>
      <c r="G11" s="7">
        <f t="shared" si="1"/>
        <v>62.089999999999996</v>
      </c>
    </row>
    <row r="12" spans="2:24" x14ac:dyDescent="0.25">
      <c r="B12" s="5" t="s">
        <v>7</v>
      </c>
      <c r="C12" s="6">
        <f>SUM(C4:C11)</f>
        <v>533.27</v>
      </c>
      <c r="D12" s="6">
        <f>SUM(D4:D11)</f>
        <v>530.63</v>
      </c>
      <c r="E12" s="6">
        <f>SUM(E4:E11)</f>
        <v>525.96</v>
      </c>
      <c r="F12" s="19">
        <f>SUM(F4:F11)</f>
        <v>1589.86</v>
      </c>
      <c r="G12" s="5"/>
      <c r="Q12" s="42" t="s">
        <v>78</v>
      </c>
      <c r="R12" s="42" t="s">
        <v>79</v>
      </c>
      <c r="S12" s="42" t="s">
        <v>80</v>
      </c>
    </row>
    <row r="13" spans="2:24" x14ac:dyDescent="0.25">
      <c r="I13" s="12" t="s">
        <v>37</v>
      </c>
      <c r="J13" s="23">
        <f>(F12^2)/(24)</f>
        <v>105318.95081666665</v>
      </c>
      <c r="Q13" s="47">
        <f>SQRT(K24/8)</f>
        <v>0.31735314845350043</v>
      </c>
      <c r="R13" s="42">
        <v>4.99</v>
      </c>
      <c r="S13" s="47">
        <f>Q13*R13</f>
        <v>1.5835922107829672</v>
      </c>
    </row>
    <row r="16" spans="2:24" x14ac:dyDescent="0.25">
      <c r="H16" s="124" t="s">
        <v>52</v>
      </c>
      <c r="I16" s="125"/>
      <c r="J16" s="125"/>
      <c r="K16" s="125"/>
      <c r="L16" s="125"/>
      <c r="M16" s="125"/>
      <c r="N16" s="125"/>
      <c r="O16" s="126"/>
      <c r="Q16" t="s">
        <v>1</v>
      </c>
      <c r="R16" t="s">
        <v>61</v>
      </c>
      <c r="U16" s="55"/>
      <c r="X16" s="53"/>
    </row>
    <row r="17" spans="2:24" x14ac:dyDescent="0.25">
      <c r="B17" s="36" t="s">
        <v>122</v>
      </c>
      <c r="H17" s="127"/>
      <c r="I17" s="128"/>
      <c r="J17" s="128"/>
      <c r="K17" s="128"/>
      <c r="L17" s="128"/>
      <c r="M17" s="128"/>
      <c r="N17" s="128"/>
      <c r="O17" s="129"/>
      <c r="Q17" s="55" t="s">
        <v>43</v>
      </c>
      <c r="R17" s="1">
        <v>65.930000000000007</v>
      </c>
      <c r="U17" s="55"/>
      <c r="X17" s="53"/>
    </row>
    <row r="18" spans="2:24" x14ac:dyDescent="0.25">
      <c r="H18" s="8" t="s">
        <v>22</v>
      </c>
      <c r="I18" s="8" t="s">
        <v>51</v>
      </c>
      <c r="J18" s="8" t="s">
        <v>23</v>
      </c>
      <c r="K18" s="8" t="s">
        <v>24</v>
      </c>
      <c r="L18" s="8" t="s">
        <v>25</v>
      </c>
      <c r="M18" s="8" t="s">
        <v>45</v>
      </c>
      <c r="N18" s="8" t="s">
        <v>26</v>
      </c>
      <c r="O18" s="8" t="s">
        <v>46</v>
      </c>
      <c r="Q18" s="56" t="s">
        <v>44</v>
      </c>
      <c r="R18" s="1">
        <v>99.83</v>
      </c>
      <c r="U18" s="55"/>
      <c r="X18" s="53"/>
    </row>
    <row r="19" spans="2:24" x14ac:dyDescent="0.25">
      <c r="B19" s="107" t="s">
        <v>129</v>
      </c>
      <c r="C19" s="107"/>
      <c r="D19" s="107"/>
      <c r="E19" s="107"/>
      <c r="F19" s="107"/>
      <c r="H19" s="8" t="s">
        <v>27</v>
      </c>
      <c r="I19" s="8">
        <f>3-1</f>
        <v>2</v>
      </c>
      <c r="J19" s="96">
        <f>SUMSQ(C12:E12)/8-J13</f>
        <v>3.4256083333457354</v>
      </c>
      <c r="K19" s="96">
        <f t="shared" ref="K19:K24" si="3">J19/I19</f>
        <v>1.7128041666728677</v>
      </c>
      <c r="L19" s="96">
        <f>K19/K24</f>
        <v>2.1258474729735499</v>
      </c>
      <c r="M19" s="8">
        <v>3.74</v>
      </c>
      <c r="N19" s="8">
        <v>6.51</v>
      </c>
      <c r="O19" s="5" t="str">
        <f>IF(L19&lt;M19,"tn",IF(L19&lt;N19,"*","**"))</f>
        <v>tn</v>
      </c>
      <c r="Q19" s="55" t="s">
        <v>142</v>
      </c>
      <c r="R19" s="1" t="s">
        <v>77</v>
      </c>
      <c r="U19" s="55"/>
      <c r="X19" s="53"/>
    </row>
    <row r="20" spans="2:24" x14ac:dyDescent="0.25">
      <c r="B20" s="107"/>
      <c r="C20" s="107"/>
      <c r="D20" s="107"/>
      <c r="E20" s="107"/>
      <c r="F20" s="107"/>
      <c r="H20" s="8" t="s">
        <v>1</v>
      </c>
      <c r="I20" s="8">
        <f>8-1</f>
        <v>7</v>
      </c>
      <c r="J20" s="96">
        <f>SUMSQ(F4:F11)/3-J13</f>
        <v>342.65631666667468</v>
      </c>
      <c r="K20" s="96">
        <f t="shared" si="3"/>
        <v>48.950902380953529</v>
      </c>
      <c r="L20" s="96">
        <f>K20/K24</f>
        <v>60.755429109252077</v>
      </c>
      <c r="M20" s="8">
        <v>2.76</v>
      </c>
      <c r="N20" s="8">
        <v>4.28</v>
      </c>
      <c r="O20" s="5" t="str">
        <f>IF(L20&lt;M20,"tn",IF(L20&lt;N20,"*","**"))</f>
        <v>**</v>
      </c>
      <c r="Q20" s="55" t="s">
        <v>39</v>
      </c>
      <c r="R20" s="1">
        <v>72.08</v>
      </c>
      <c r="S20" t="s">
        <v>87</v>
      </c>
      <c r="U20" s="1">
        <v>61.75</v>
      </c>
      <c r="V20" t="s">
        <v>84</v>
      </c>
      <c r="W20" s="53">
        <f>U20+S$13</f>
        <v>63.333592210782967</v>
      </c>
    </row>
    <row r="21" spans="2:24" x14ac:dyDescent="0.25">
      <c r="B21" s="107"/>
      <c r="C21" s="107"/>
      <c r="D21" s="107"/>
      <c r="E21" s="107"/>
      <c r="F21" s="107"/>
      <c r="H21" s="8" t="s">
        <v>28</v>
      </c>
      <c r="I21" s="8">
        <f>2-1</f>
        <v>1</v>
      </c>
      <c r="J21" s="96">
        <f>SUMSQ(Q6:Q7)/12-J13</f>
        <v>2.3188166666805046</v>
      </c>
      <c r="K21" s="96">
        <f t="shared" si="3"/>
        <v>2.3188166666805046</v>
      </c>
      <c r="L21" s="96">
        <f>K21/K24</f>
        <v>2.878000093102989</v>
      </c>
      <c r="M21" s="8">
        <v>4.5999999999999996</v>
      </c>
      <c r="N21" s="8">
        <v>8.86</v>
      </c>
      <c r="O21" s="5" t="str">
        <f>IF(L21&lt;M21,"tn",IF(L21&lt;N21,"*","**"))</f>
        <v>tn</v>
      </c>
      <c r="Q21" s="55" t="s">
        <v>40</v>
      </c>
      <c r="R21" s="1">
        <v>66.42</v>
      </c>
      <c r="S21" t="s">
        <v>86</v>
      </c>
      <c r="U21" s="1">
        <v>64.73</v>
      </c>
      <c r="V21" t="s">
        <v>85</v>
      </c>
      <c r="W21" s="53">
        <f>U21+S$13</f>
        <v>66.313592210782971</v>
      </c>
    </row>
    <row r="22" spans="2:24" x14ac:dyDescent="0.25">
      <c r="H22" s="8" t="s">
        <v>29</v>
      </c>
      <c r="I22" s="8">
        <f>4-1</f>
        <v>3</v>
      </c>
      <c r="J22" s="96">
        <f>SUMSQ(M8:P8)/6-J13</f>
        <v>339.00308333335852</v>
      </c>
      <c r="K22" s="96">
        <f t="shared" si="3"/>
        <v>113.00102777778618</v>
      </c>
      <c r="L22" s="96">
        <f>K22/K24</f>
        <v>140.25126399094134</v>
      </c>
      <c r="M22" s="8">
        <v>3.34</v>
      </c>
      <c r="N22" s="8">
        <v>5.56</v>
      </c>
      <c r="O22" s="5" t="str">
        <f>IF(L22&lt;M22,"tn",IF(L22&lt;N22,"*","**"))</f>
        <v>**</v>
      </c>
      <c r="Q22" s="55" t="s">
        <v>41</v>
      </c>
      <c r="R22" s="1">
        <v>64.73</v>
      </c>
      <c r="S22" t="s">
        <v>85</v>
      </c>
      <c r="U22" s="1">
        <v>66.42</v>
      </c>
      <c r="V22" t="s">
        <v>86</v>
      </c>
      <c r="W22" s="53">
        <f>U22+S$13</f>
        <v>68.003592210782969</v>
      </c>
    </row>
    <row r="23" spans="2:24" x14ac:dyDescent="0.25">
      <c r="B23" s="107" t="s">
        <v>135</v>
      </c>
      <c r="C23" s="107"/>
      <c r="D23" s="107"/>
      <c r="E23" s="107"/>
      <c r="F23" s="107"/>
      <c r="H23" s="8" t="s">
        <v>30</v>
      </c>
      <c r="I23" s="8">
        <f>(2-1)*(4-1)</f>
        <v>3</v>
      </c>
      <c r="J23" s="96">
        <f>J20-J21-J22</f>
        <v>1.3344166666356614</v>
      </c>
      <c r="K23" s="96">
        <f t="shared" si="3"/>
        <v>0.44480555554522044</v>
      </c>
      <c r="L23" s="96">
        <f>K23/K24</f>
        <v>0.55207056627916473</v>
      </c>
      <c r="M23" s="8">
        <v>3.34</v>
      </c>
      <c r="N23" s="8">
        <v>5.56</v>
      </c>
      <c r="O23" s="5" t="str">
        <f>IF(L23&lt;M23,"tn",IF(L23&lt;N23,"*","**"))</f>
        <v>tn</v>
      </c>
      <c r="Q23" s="55" t="s">
        <v>42</v>
      </c>
      <c r="R23" s="1">
        <v>61.75</v>
      </c>
      <c r="S23" t="s">
        <v>84</v>
      </c>
      <c r="U23" s="1">
        <v>72.08</v>
      </c>
      <c r="V23" t="s">
        <v>87</v>
      </c>
      <c r="W23" s="53">
        <f>U23+S$13</f>
        <v>73.663592210782966</v>
      </c>
    </row>
    <row r="24" spans="2:24" x14ac:dyDescent="0.25">
      <c r="B24" s="107"/>
      <c r="C24" s="107"/>
      <c r="D24" s="107"/>
      <c r="E24" s="107"/>
      <c r="F24" s="107"/>
      <c r="H24" s="8" t="s">
        <v>31</v>
      </c>
      <c r="I24" s="8">
        <f>(8-1)*(3-1)</f>
        <v>14</v>
      </c>
      <c r="J24" s="96">
        <f>J25-J19-J20</f>
        <v>11.279858333335142</v>
      </c>
      <c r="K24" s="96">
        <f t="shared" si="3"/>
        <v>0.80570416666679578</v>
      </c>
      <c r="L24" s="97"/>
      <c r="M24" s="22"/>
      <c r="N24" s="22"/>
      <c r="O24" s="22"/>
      <c r="Q24" s="70" t="s">
        <v>142</v>
      </c>
      <c r="R24" s="71">
        <v>1.5840000000000001</v>
      </c>
    </row>
    <row r="25" spans="2:24" x14ac:dyDescent="0.25">
      <c r="B25" s="107"/>
      <c r="C25" s="107"/>
      <c r="D25" s="107"/>
      <c r="E25" s="107"/>
      <c r="F25" s="107"/>
      <c r="H25" s="8" t="s">
        <v>7</v>
      </c>
      <c r="I25" s="8">
        <f>(3*4*3)-1</f>
        <v>35</v>
      </c>
      <c r="J25" s="96">
        <f>SUMSQ(C4:E11)-J13</f>
        <v>357.36178333335556</v>
      </c>
      <c r="K25" s="97"/>
      <c r="L25" s="97"/>
      <c r="M25" s="22"/>
      <c r="N25" s="22"/>
      <c r="O25" s="22"/>
    </row>
    <row r="26" spans="2:24" x14ac:dyDescent="0.25">
      <c r="B26" s="107"/>
      <c r="C26" s="107"/>
      <c r="D26" s="107"/>
      <c r="E26" s="107"/>
      <c r="F26" s="107"/>
    </row>
    <row r="27" spans="2:24" x14ac:dyDescent="0.25">
      <c r="B27" s="107"/>
      <c r="C27" s="107"/>
      <c r="D27" s="107"/>
      <c r="E27" s="107"/>
      <c r="F27" s="107"/>
    </row>
    <row r="28" spans="2:24" x14ac:dyDescent="0.25">
      <c r="B28" s="107"/>
      <c r="C28" s="107"/>
      <c r="D28" s="107"/>
      <c r="E28" s="107"/>
      <c r="F28" s="107"/>
    </row>
  </sheetData>
  <sortState xmlns:xlrd2="http://schemas.microsoft.com/office/spreadsheetml/2017/richdata2" ref="U20:U23">
    <sortCondition ref="U20"/>
  </sortState>
  <mergeCells count="8">
    <mergeCell ref="R4:R5"/>
    <mergeCell ref="B19:F21"/>
    <mergeCell ref="B23:F28"/>
    <mergeCell ref="L3:Q3"/>
    <mergeCell ref="L4:L5"/>
    <mergeCell ref="M4:P4"/>
    <mergeCell ref="H16:O17"/>
    <mergeCell ref="Q4:Q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D01C6-4450-41EC-A84B-CC2B23A938E1}">
  <dimension ref="B3:V59"/>
  <sheetViews>
    <sheetView topLeftCell="D26" zoomScale="80" zoomScaleNormal="80" workbookViewId="0">
      <selection activeCell="N43" sqref="N43"/>
    </sheetView>
  </sheetViews>
  <sheetFormatPr defaultRowHeight="15" x14ac:dyDescent="0.25"/>
  <cols>
    <col min="2" max="2" width="13.28515625" customWidth="1"/>
    <col min="4" max="4" width="16.85546875" customWidth="1"/>
    <col min="6" max="6" width="11.28515625" customWidth="1"/>
    <col min="7" max="7" width="43.7109375" customWidth="1"/>
    <col min="8" max="8" width="19.7109375" bestFit="1" customWidth="1"/>
    <col min="9" max="9" width="14.42578125" customWidth="1"/>
  </cols>
  <sheetData>
    <row r="3" spans="2:22" x14ac:dyDescent="0.25">
      <c r="C3">
        <v>375</v>
      </c>
      <c r="D3">
        <v>287</v>
      </c>
      <c r="E3">
        <v>236</v>
      </c>
      <c r="F3">
        <v>748</v>
      </c>
      <c r="G3">
        <v>152</v>
      </c>
      <c r="H3">
        <v>312</v>
      </c>
      <c r="I3">
        <v>515</v>
      </c>
      <c r="J3">
        <v>821</v>
      </c>
    </row>
    <row r="4" spans="2:22" x14ac:dyDescent="0.25">
      <c r="B4" t="s">
        <v>56</v>
      </c>
      <c r="C4" t="s">
        <v>57</v>
      </c>
      <c r="D4" t="s">
        <v>58</v>
      </c>
      <c r="E4" t="s">
        <v>59</v>
      </c>
      <c r="F4" t="s">
        <v>60</v>
      </c>
      <c r="G4" t="s">
        <v>12</v>
      </c>
      <c r="H4" t="s">
        <v>13</v>
      </c>
      <c r="I4" t="s">
        <v>14</v>
      </c>
      <c r="J4" t="s">
        <v>15</v>
      </c>
      <c r="M4" t="s">
        <v>56</v>
      </c>
      <c r="N4" t="s">
        <v>57</v>
      </c>
      <c r="O4" t="s">
        <v>58</v>
      </c>
      <c r="P4" t="s">
        <v>59</v>
      </c>
      <c r="Q4" t="s">
        <v>60</v>
      </c>
      <c r="R4" t="s">
        <v>12</v>
      </c>
      <c r="S4" t="s">
        <v>13</v>
      </c>
      <c r="T4" t="s">
        <v>14</v>
      </c>
      <c r="U4" t="s">
        <v>15</v>
      </c>
      <c r="V4" t="s">
        <v>7</v>
      </c>
    </row>
    <row r="5" spans="2:22" x14ac:dyDescent="0.25">
      <c r="B5">
        <v>1</v>
      </c>
      <c r="C5">
        <v>3</v>
      </c>
      <c r="D5">
        <v>3</v>
      </c>
      <c r="E5">
        <v>4</v>
      </c>
      <c r="F5">
        <v>5</v>
      </c>
      <c r="G5">
        <v>5</v>
      </c>
      <c r="H5">
        <v>3</v>
      </c>
      <c r="I5">
        <v>4</v>
      </c>
      <c r="J5">
        <v>4</v>
      </c>
      <c r="M5">
        <v>1</v>
      </c>
      <c r="N5">
        <v>2</v>
      </c>
      <c r="O5">
        <v>2</v>
      </c>
      <c r="P5">
        <v>5</v>
      </c>
      <c r="Q5">
        <v>7.5</v>
      </c>
      <c r="R5">
        <v>7.5</v>
      </c>
      <c r="S5">
        <v>2</v>
      </c>
      <c r="T5">
        <v>5</v>
      </c>
      <c r="U5">
        <v>5</v>
      </c>
      <c r="V5">
        <f>SUM(N5:U5)</f>
        <v>36</v>
      </c>
    </row>
    <row r="6" spans="2:22" x14ac:dyDescent="0.25">
      <c r="B6">
        <v>2</v>
      </c>
      <c r="C6">
        <v>4</v>
      </c>
      <c r="D6">
        <v>4</v>
      </c>
      <c r="E6">
        <v>4</v>
      </c>
      <c r="F6">
        <v>2</v>
      </c>
      <c r="G6">
        <v>2</v>
      </c>
      <c r="H6">
        <v>4</v>
      </c>
      <c r="I6">
        <v>4</v>
      </c>
      <c r="J6">
        <v>2</v>
      </c>
      <c r="M6">
        <v>2</v>
      </c>
      <c r="N6">
        <v>6</v>
      </c>
      <c r="O6">
        <v>6</v>
      </c>
      <c r="P6">
        <v>6</v>
      </c>
      <c r="Q6">
        <v>2</v>
      </c>
      <c r="R6">
        <v>2</v>
      </c>
      <c r="S6">
        <v>6</v>
      </c>
      <c r="T6">
        <v>6</v>
      </c>
      <c r="U6">
        <v>2</v>
      </c>
      <c r="V6">
        <f t="shared" ref="V6:V34" si="0">SUM(N6:U6)</f>
        <v>36</v>
      </c>
    </row>
    <row r="7" spans="2:22" x14ac:dyDescent="0.25">
      <c r="B7">
        <v>3</v>
      </c>
      <c r="C7">
        <v>4</v>
      </c>
      <c r="D7">
        <v>3</v>
      </c>
      <c r="E7">
        <v>3</v>
      </c>
      <c r="F7">
        <v>3</v>
      </c>
      <c r="G7">
        <v>4</v>
      </c>
      <c r="H7">
        <v>3</v>
      </c>
      <c r="I7">
        <v>4</v>
      </c>
      <c r="J7">
        <v>3</v>
      </c>
      <c r="M7">
        <v>3</v>
      </c>
      <c r="N7">
        <v>7</v>
      </c>
      <c r="O7">
        <v>3</v>
      </c>
      <c r="P7">
        <v>3</v>
      </c>
      <c r="Q7">
        <v>3</v>
      </c>
      <c r="R7">
        <v>7</v>
      </c>
      <c r="S7">
        <v>3</v>
      </c>
      <c r="T7">
        <v>7</v>
      </c>
      <c r="U7">
        <v>3</v>
      </c>
      <c r="V7">
        <f t="shared" si="0"/>
        <v>36</v>
      </c>
    </row>
    <row r="8" spans="2:22" x14ac:dyDescent="0.25">
      <c r="B8">
        <v>4</v>
      </c>
      <c r="C8">
        <v>4</v>
      </c>
      <c r="D8">
        <v>4</v>
      </c>
      <c r="E8">
        <v>3</v>
      </c>
      <c r="F8">
        <v>2</v>
      </c>
      <c r="G8">
        <v>3</v>
      </c>
      <c r="H8">
        <v>5</v>
      </c>
      <c r="I8">
        <v>4</v>
      </c>
      <c r="J8">
        <v>4</v>
      </c>
      <c r="M8">
        <v>4</v>
      </c>
      <c r="N8">
        <v>5.5</v>
      </c>
      <c r="O8">
        <v>5.5</v>
      </c>
      <c r="P8">
        <v>2.5</v>
      </c>
      <c r="Q8">
        <v>1</v>
      </c>
      <c r="R8">
        <v>2.5</v>
      </c>
      <c r="S8">
        <v>8</v>
      </c>
      <c r="T8">
        <v>5.5</v>
      </c>
      <c r="U8">
        <v>5.5</v>
      </c>
      <c r="V8">
        <f t="shared" si="0"/>
        <v>36</v>
      </c>
    </row>
    <row r="9" spans="2:22" x14ac:dyDescent="0.25">
      <c r="B9">
        <v>5</v>
      </c>
      <c r="C9">
        <v>3</v>
      </c>
      <c r="D9">
        <v>3</v>
      </c>
      <c r="E9">
        <v>3</v>
      </c>
      <c r="F9">
        <v>1</v>
      </c>
      <c r="G9">
        <v>3</v>
      </c>
      <c r="H9">
        <v>3</v>
      </c>
      <c r="I9">
        <v>3</v>
      </c>
      <c r="J9">
        <v>3</v>
      </c>
      <c r="M9">
        <v>5</v>
      </c>
      <c r="N9">
        <v>5</v>
      </c>
      <c r="O9">
        <v>5</v>
      </c>
      <c r="P9">
        <v>5</v>
      </c>
      <c r="Q9">
        <v>1</v>
      </c>
      <c r="R9">
        <v>5</v>
      </c>
      <c r="S9">
        <v>5</v>
      </c>
      <c r="T9">
        <v>5</v>
      </c>
      <c r="U9">
        <v>5</v>
      </c>
      <c r="V9">
        <f t="shared" si="0"/>
        <v>36</v>
      </c>
    </row>
    <row r="10" spans="2:22" x14ac:dyDescent="0.25">
      <c r="B10">
        <v>6</v>
      </c>
      <c r="C10">
        <v>5</v>
      </c>
      <c r="D10">
        <v>5</v>
      </c>
      <c r="E10">
        <v>2</v>
      </c>
      <c r="F10">
        <v>4</v>
      </c>
      <c r="G10">
        <v>5</v>
      </c>
      <c r="H10">
        <v>5</v>
      </c>
      <c r="I10">
        <v>4</v>
      </c>
      <c r="J10">
        <v>4</v>
      </c>
      <c r="M10">
        <v>6</v>
      </c>
      <c r="N10">
        <v>6.5</v>
      </c>
      <c r="O10">
        <v>6.5</v>
      </c>
      <c r="P10">
        <v>1</v>
      </c>
      <c r="Q10">
        <v>3</v>
      </c>
      <c r="R10">
        <v>6.5</v>
      </c>
      <c r="S10">
        <v>6.5</v>
      </c>
      <c r="T10">
        <v>3</v>
      </c>
      <c r="U10">
        <v>3</v>
      </c>
      <c r="V10">
        <f t="shared" si="0"/>
        <v>36</v>
      </c>
    </row>
    <row r="11" spans="2:22" x14ac:dyDescent="0.25">
      <c r="B11">
        <v>7</v>
      </c>
      <c r="C11">
        <v>3</v>
      </c>
      <c r="D11">
        <v>3</v>
      </c>
      <c r="E11">
        <v>3</v>
      </c>
      <c r="F11">
        <v>3</v>
      </c>
      <c r="G11">
        <v>3</v>
      </c>
      <c r="H11">
        <v>3</v>
      </c>
      <c r="I11">
        <v>3</v>
      </c>
      <c r="J11">
        <v>3</v>
      </c>
      <c r="M11">
        <v>7</v>
      </c>
      <c r="N11">
        <v>4.5</v>
      </c>
      <c r="O11">
        <v>4.5</v>
      </c>
      <c r="P11">
        <v>4.5</v>
      </c>
      <c r="Q11">
        <v>4.5</v>
      </c>
      <c r="R11">
        <v>4.5</v>
      </c>
      <c r="S11">
        <v>4.5</v>
      </c>
      <c r="T11">
        <v>4.5</v>
      </c>
      <c r="U11">
        <v>4.5</v>
      </c>
      <c r="V11">
        <f t="shared" si="0"/>
        <v>36</v>
      </c>
    </row>
    <row r="12" spans="2:22" x14ac:dyDescent="0.25">
      <c r="B12">
        <v>8</v>
      </c>
      <c r="C12">
        <v>3</v>
      </c>
      <c r="D12">
        <v>3</v>
      </c>
      <c r="E12">
        <v>3</v>
      </c>
      <c r="F12">
        <v>3</v>
      </c>
      <c r="G12">
        <v>3</v>
      </c>
      <c r="H12">
        <v>3</v>
      </c>
      <c r="I12">
        <v>3</v>
      </c>
      <c r="J12">
        <v>3</v>
      </c>
      <c r="M12">
        <v>8</v>
      </c>
      <c r="N12">
        <v>4.5</v>
      </c>
      <c r="O12">
        <v>4.5</v>
      </c>
      <c r="P12">
        <v>4.5</v>
      </c>
      <c r="Q12">
        <v>4.5</v>
      </c>
      <c r="R12">
        <v>4.5</v>
      </c>
      <c r="S12">
        <v>4.5</v>
      </c>
      <c r="T12">
        <v>4.5</v>
      </c>
      <c r="U12">
        <v>4.5</v>
      </c>
      <c r="V12">
        <f t="shared" si="0"/>
        <v>36</v>
      </c>
    </row>
    <row r="13" spans="2:22" x14ac:dyDescent="0.25">
      <c r="B13">
        <v>9</v>
      </c>
      <c r="C13">
        <v>3</v>
      </c>
      <c r="D13">
        <v>3</v>
      </c>
      <c r="E13">
        <v>3</v>
      </c>
      <c r="F13">
        <v>3</v>
      </c>
      <c r="G13">
        <v>3</v>
      </c>
      <c r="H13">
        <v>3</v>
      </c>
      <c r="I13">
        <v>3</v>
      </c>
      <c r="J13">
        <v>3</v>
      </c>
      <c r="M13">
        <v>9</v>
      </c>
      <c r="N13">
        <v>4.5</v>
      </c>
      <c r="O13">
        <v>4.5</v>
      </c>
      <c r="P13">
        <v>4.5</v>
      </c>
      <c r="Q13">
        <v>4.5</v>
      </c>
      <c r="R13">
        <v>4.5</v>
      </c>
      <c r="S13">
        <v>4.5</v>
      </c>
      <c r="T13">
        <v>4.5</v>
      </c>
      <c r="U13">
        <v>4.5</v>
      </c>
      <c r="V13">
        <f t="shared" si="0"/>
        <v>36</v>
      </c>
    </row>
    <row r="14" spans="2:22" x14ac:dyDescent="0.25">
      <c r="B14">
        <v>10</v>
      </c>
      <c r="C14">
        <v>2</v>
      </c>
      <c r="D14">
        <v>4</v>
      </c>
      <c r="E14">
        <v>2</v>
      </c>
      <c r="F14">
        <v>1</v>
      </c>
      <c r="G14">
        <v>4</v>
      </c>
      <c r="H14">
        <v>4</v>
      </c>
      <c r="I14">
        <v>2</v>
      </c>
      <c r="J14">
        <v>2</v>
      </c>
      <c r="M14">
        <v>10</v>
      </c>
      <c r="N14">
        <v>3.5</v>
      </c>
      <c r="O14">
        <v>7</v>
      </c>
      <c r="P14">
        <v>3.5</v>
      </c>
      <c r="Q14">
        <v>1</v>
      </c>
      <c r="R14">
        <v>7</v>
      </c>
      <c r="S14">
        <v>7</v>
      </c>
      <c r="T14">
        <v>3.5</v>
      </c>
      <c r="U14">
        <v>3.5</v>
      </c>
      <c r="V14">
        <f t="shared" si="0"/>
        <v>36</v>
      </c>
    </row>
    <row r="15" spans="2:22" x14ac:dyDescent="0.25">
      <c r="B15">
        <v>11</v>
      </c>
      <c r="C15">
        <v>4</v>
      </c>
      <c r="D15">
        <v>4</v>
      </c>
      <c r="E15">
        <v>4</v>
      </c>
      <c r="F15">
        <v>4</v>
      </c>
      <c r="G15">
        <v>4</v>
      </c>
      <c r="H15">
        <v>4</v>
      </c>
      <c r="I15">
        <v>4</v>
      </c>
      <c r="J15">
        <v>4</v>
      </c>
      <c r="M15">
        <v>11</v>
      </c>
      <c r="N15">
        <v>4.5</v>
      </c>
      <c r="O15">
        <v>4.5</v>
      </c>
      <c r="P15">
        <v>4.5</v>
      </c>
      <c r="Q15">
        <v>4.5</v>
      </c>
      <c r="R15">
        <v>4.5</v>
      </c>
      <c r="S15">
        <v>4.5</v>
      </c>
      <c r="T15">
        <v>4.5</v>
      </c>
      <c r="U15">
        <v>4.5</v>
      </c>
      <c r="V15">
        <f t="shared" si="0"/>
        <v>36</v>
      </c>
    </row>
    <row r="16" spans="2:22" x14ac:dyDescent="0.25">
      <c r="B16">
        <v>12</v>
      </c>
      <c r="C16">
        <v>4</v>
      </c>
      <c r="D16">
        <v>4</v>
      </c>
      <c r="E16">
        <v>4</v>
      </c>
      <c r="F16">
        <v>5</v>
      </c>
      <c r="G16">
        <v>4</v>
      </c>
      <c r="H16">
        <v>5</v>
      </c>
      <c r="I16">
        <v>4</v>
      </c>
      <c r="J16">
        <v>4</v>
      </c>
      <c r="M16">
        <v>12</v>
      </c>
      <c r="N16">
        <v>3.5</v>
      </c>
      <c r="O16">
        <v>3.5</v>
      </c>
      <c r="P16">
        <v>3.5</v>
      </c>
      <c r="Q16">
        <v>7.5</v>
      </c>
      <c r="R16">
        <v>3.5</v>
      </c>
      <c r="S16">
        <v>7.5</v>
      </c>
      <c r="T16">
        <v>3.5</v>
      </c>
      <c r="U16">
        <v>3.5</v>
      </c>
      <c r="V16">
        <f t="shared" si="0"/>
        <v>36</v>
      </c>
    </row>
    <row r="17" spans="2:22" x14ac:dyDescent="0.25">
      <c r="B17">
        <v>13</v>
      </c>
      <c r="C17">
        <v>4</v>
      </c>
      <c r="D17">
        <v>3</v>
      </c>
      <c r="E17">
        <v>4</v>
      </c>
      <c r="F17">
        <v>2</v>
      </c>
      <c r="G17">
        <v>3</v>
      </c>
      <c r="H17">
        <v>3</v>
      </c>
      <c r="I17">
        <v>3</v>
      </c>
      <c r="J17">
        <v>3</v>
      </c>
      <c r="M17">
        <v>13</v>
      </c>
      <c r="N17">
        <v>7.5</v>
      </c>
      <c r="O17">
        <v>4</v>
      </c>
      <c r="P17">
        <v>7.5</v>
      </c>
      <c r="Q17">
        <v>1</v>
      </c>
      <c r="R17">
        <v>4</v>
      </c>
      <c r="S17">
        <v>4</v>
      </c>
      <c r="T17">
        <v>4</v>
      </c>
      <c r="U17">
        <v>4</v>
      </c>
      <c r="V17">
        <f t="shared" si="0"/>
        <v>36</v>
      </c>
    </row>
    <row r="18" spans="2:22" x14ac:dyDescent="0.25">
      <c r="B18">
        <v>14</v>
      </c>
      <c r="C18">
        <v>3</v>
      </c>
      <c r="D18">
        <v>4</v>
      </c>
      <c r="E18">
        <v>4</v>
      </c>
      <c r="F18">
        <v>4</v>
      </c>
      <c r="G18">
        <v>4</v>
      </c>
      <c r="H18">
        <v>4</v>
      </c>
      <c r="I18">
        <v>4</v>
      </c>
      <c r="J18">
        <v>4</v>
      </c>
      <c r="M18">
        <v>14</v>
      </c>
      <c r="N18">
        <v>1</v>
      </c>
      <c r="O18">
        <v>5</v>
      </c>
      <c r="P18">
        <v>5</v>
      </c>
      <c r="Q18">
        <v>5</v>
      </c>
      <c r="R18">
        <v>5</v>
      </c>
      <c r="S18">
        <v>5</v>
      </c>
      <c r="T18">
        <v>5</v>
      </c>
      <c r="U18">
        <v>5</v>
      </c>
      <c r="V18">
        <f t="shared" si="0"/>
        <v>36</v>
      </c>
    </row>
    <row r="19" spans="2:22" x14ac:dyDescent="0.25">
      <c r="B19">
        <v>15</v>
      </c>
      <c r="C19">
        <v>2</v>
      </c>
      <c r="D19">
        <v>3</v>
      </c>
      <c r="E19">
        <v>3</v>
      </c>
      <c r="F19">
        <v>3</v>
      </c>
      <c r="G19">
        <v>2</v>
      </c>
      <c r="H19">
        <v>2</v>
      </c>
      <c r="I19">
        <v>3</v>
      </c>
      <c r="J19">
        <v>2</v>
      </c>
      <c r="M19">
        <v>15</v>
      </c>
      <c r="N19">
        <v>2.5</v>
      </c>
      <c r="O19">
        <v>6.5</v>
      </c>
      <c r="P19">
        <v>6.5</v>
      </c>
      <c r="Q19">
        <v>6.5</v>
      </c>
      <c r="R19">
        <v>2.5</v>
      </c>
      <c r="S19">
        <v>2.5</v>
      </c>
      <c r="T19">
        <v>6.5</v>
      </c>
      <c r="U19">
        <v>2.5</v>
      </c>
      <c r="V19">
        <f t="shared" si="0"/>
        <v>36</v>
      </c>
    </row>
    <row r="20" spans="2:22" x14ac:dyDescent="0.25">
      <c r="B20">
        <v>16</v>
      </c>
      <c r="C20">
        <v>3</v>
      </c>
      <c r="D20">
        <v>4</v>
      </c>
      <c r="E20">
        <v>4</v>
      </c>
      <c r="F20">
        <v>2</v>
      </c>
      <c r="G20">
        <v>4</v>
      </c>
      <c r="H20">
        <v>1</v>
      </c>
      <c r="I20">
        <v>2</v>
      </c>
      <c r="J20">
        <v>4</v>
      </c>
      <c r="M20">
        <v>16</v>
      </c>
      <c r="N20">
        <v>4</v>
      </c>
      <c r="O20">
        <v>6.5</v>
      </c>
      <c r="P20">
        <v>6.5</v>
      </c>
      <c r="Q20">
        <v>2.5</v>
      </c>
      <c r="R20">
        <v>6.5</v>
      </c>
      <c r="S20">
        <v>1</v>
      </c>
      <c r="T20">
        <v>2.5</v>
      </c>
      <c r="U20">
        <v>6.5</v>
      </c>
      <c r="V20">
        <f t="shared" si="0"/>
        <v>36</v>
      </c>
    </row>
    <row r="21" spans="2:22" x14ac:dyDescent="0.25">
      <c r="B21">
        <v>17</v>
      </c>
      <c r="C21">
        <v>4</v>
      </c>
      <c r="D21">
        <v>3</v>
      </c>
      <c r="E21">
        <v>4</v>
      </c>
      <c r="F21">
        <v>4</v>
      </c>
      <c r="G21">
        <v>4</v>
      </c>
      <c r="H21">
        <v>4</v>
      </c>
      <c r="I21">
        <v>4</v>
      </c>
      <c r="J21">
        <v>3</v>
      </c>
      <c r="M21">
        <v>17</v>
      </c>
      <c r="N21">
        <v>5.5</v>
      </c>
      <c r="O21">
        <v>1.5</v>
      </c>
      <c r="P21">
        <v>5.5</v>
      </c>
      <c r="Q21">
        <v>5.5</v>
      </c>
      <c r="R21">
        <v>5.5</v>
      </c>
      <c r="S21">
        <v>5.5</v>
      </c>
      <c r="T21">
        <v>5.5</v>
      </c>
      <c r="U21">
        <v>1.5</v>
      </c>
      <c r="V21">
        <f t="shared" si="0"/>
        <v>36</v>
      </c>
    </row>
    <row r="22" spans="2:22" x14ac:dyDescent="0.25">
      <c r="B22">
        <v>18</v>
      </c>
      <c r="C22">
        <v>3</v>
      </c>
      <c r="D22">
        <v>3</v>
      </c>
      <c r="E22">
        <v>3</v>
      </c>
      <c r="F22">
        <v>1</v>
      </c>
      <c r="G22">
        <v>2</v>
      </c>
      <c r="H22">
        <v>3</v>
      </c>
      <c r="I22">
        <v>3</v>
      </c>
      <c r="J22">
        <v>3</v>
      </c>
      <c r="M22">
        <v>18</v>
      </c>
      <c r="N22">
        <v>5.5</v>
      </c>
      <c r="O22">
        <v>5.5</v>
      </c>
      <c r="P22">
        <v>5.5</v>
      </c>
      <c r="Q22">
        <v>1</v>
      </c>
      <c r="R22">
        <v>2</v>
      </c>
      <c r="S22">
        <v>5.5</v>
      </c>
      <c r="T22">
        <v>5.5</v>
      </c>
      <c r="U22">
        <v>5.5</v>
      </c>
      <c r="V22">
        <f t="shared" si="0"/>
        <v>36</v>
      </c>
    </row>
    <row r="23" spans="2:22" x14ac:dyDescent="0.25">
      <c r="B23">
        <v>19</v>
      </c>
      <c r="C23">
        <v>3</v>
      </c>
      <c r="D23">
        <v>4</v>
      </c>
      <c r="E23">
        <v>2</v>
      </c>
      <c r="F23">
        <v>4</v>
      </c>
      <c r="G23">
        <v>3</v>
      </c>
      <c r="H23">
        <v>3</v>
      </c>
      <c r="I23">
        <v>4</v>
      </c>
      <c r="J23">
        <v>4</v>
      </c>
      <c r="M23">
        <v>19</v>
      </c>
      <c r="N23">
        <v>3</v>
      </c>
      <c r="O23">
        <v>6.5</v>
      </c>
      <c r="P23">
        <v>1</v>
      </c>
      <c r="Q23">
        <v>6.5</v>
      </c>
      <c r="R23">
        <v>3</v>
      </c>
      <c r="S23">
        <v>3</v>
      </c>
      <c r="T23">
        <v>6.5</v>
      </c>
      <c r="U23">
        <v>6.5</v>
      </c>
      <c r="V23">
        <f t="shared" si="0"/>
        <v>36</v>
      </c>
    </row>
    <row r="24" spans="2:22" x14ac:dyDescent="0.25">
      <c r="B24">
        <v>20</v>
      </c>
      <c r="C24">
        <v>4</v>
      </c>
      <c r="D24">
        <v>3</v>
      </c>
      <c r="E24">
        <v>3</v>
      </c>
      <c r="F24">
        <v>3</v>
      </c>
      <c r="G24">
        <v>3</v>
      </c>
      <c r="H24">
        <v>3</v>
      </c>
      <c r="I24">
        <v>4</v>
      </c>
      <c r="J24">
        <v>4</v>
      </c>
      <c r="M24">
        <v>20</v>
      </c>
      <c r="N24">
        <v>7</v>
      </c>
      <c r="O24">
        <v>3</v>
      </c>
      <c r="P24">
        <v>3</v>
      </c>
      <c r="Q24">
        <v>3</v>
      </c>
      <c r="R24">
        <v>3</v>
      </c>
      <c r="S24">
        <v>3</v>
      </c>
      <c r="T24">
        <v>7</v>
      </c>
      <c r="U24">
        <v>7</v>
      </c>
      <c r="V24">
        <f t="shared" si="0"/>
        <v>36</v>
      </c>
    </row>
    <row r="25" spans="2:22" x14ac:dyDescent="0.25">
      <c r="B25">
        <v>21</v>
      </c>
      <c r="C25">
        <v>2</v>
      </c>
      <c r="D25">
        <v>2</v>
      </c>
      <c r="E25">
        <v>2</v>
      </c>
      <c r="F25">
        <v>2</v>
      </c>
      <c r="G25">
        <v>2</v>
      </c>
      <c r="H25">
        <v>2</v>
      </c>
      <c r="I25">
        <v>2</v>
      </c>
      <c r="J25">
        <v>2</v>
      </c>
      <c r="M25">
        <v>21</v>
      </c>
      <c r="N25">
        <v>4.5</v>
      </c>
      <c r="O25">
        <v>4.5</v>
      </c>
      <c r="P25">
        <v>4.5</v>
      </c>
      <c r="Q25">
        <v>4.5</v>
      </c>
      <c r="R25">
        <v>4.5</v>
      </c>
      <c r="S25">
        <v>4.5</v>
      </c>
      <c r="T25">
        <v>4.5</v>
      </c>
      <c r="U25">
        <v>4.5</v>
      </c>
      <c r="V25">
        <f t="shared" si="0"/>
        <v>36</v>
      </c>
    </row>
    <row r="26" spans="2:22" x14ac:dyDescent="0.25">
      <c r="B26">
        <v>22</v>
      </c>
      <c r="C26">
        <v>3</v>
      </c>
      <c r="D26">
        <v>4</v>
      </c>
      <c r="E26">
        <v>5</v>
      </c>
      <c r="F26">
        <v>3</v>
      </c>
      <c r="G26">
        <v>3</v>
      </c>
      <c r="H26">
        <v>5</v>
      </c>
      <c r="I26">
        <v>3</v>
      </c>
      <c r="J26">
        <v>3</v>
      </c>
      <c r="M26">
        <v>22</v>
      </c>
      <c r="N26">
        <v>3</v>
      </c>
      <c r="O26">
        <v>6</v>
      </c>
      <c r="P26">
        <v>7.5</v>
      </c>
      <c r="Q26">
        <v>3</v>
      </c>
      <c r="R26">
        <v>3</v>
      </c>
      <c r="S26">
        <v>7.5</v>
      </c>
      <c r="T26">
        <v>3</v>
      </c>
      <c r="U26">
        <v>3</v>
      </c>
      <c r="V26">
        <f t="shared" si="0"/>
        <v>36</v>
      </c>
    </row>
    <row r="27" spans="2:22" x14ac:dyDescent="0.25">
      <c r="B27">
        <v>23</v>
      </c>
      <c r="C27">
        <v>4</v>
      </c>
      <c r="D27">
        <v>3</v>
      </c>
      <c r="E27">
        <v>4</v>
      </c>
      <c r="F27">
        <v>4</v>
      </c>
      <c r="G27">
        <v>4</v>
      </c>
      <c r="H27">
        <v>3</v>
      </c>
      <c r="I27">
        <v>4</v>
      </c>
      <c r="J27">
        <v>4</v>
      </c>
      <c r="M27">
        <v>23</v>
      </c>
      <c r="N27">
        <v>5.5</v>
      </c>
      <c r="O27">
        <v>1.5</v>
      </c>
      <c r="P27">
        <v>5.5</v>
      </c>
      <c r="Q27">
        <v>5.5</v>
      </c>
      <c r="R27">
        <v>5.5</v>
      </c>
      <c r="S27">
        <v>1.5</v>
      </c>
      <c r="T27">
        <v>5.5</v>
      </c>
      <c r="U27">
        <v>5.5</v>
      </c>
      <c r="V27">
        <f t="shared" si="0"/>
        <v>36</v>
      </c>
    </row>
    <row r="28" spans="2:22" x14ac:dyDescent="0.25">
      <c r="B28">
        <v>24</v>
      </c>
      <c r="C28">
        <v>2</v>
      </c>
      <c r="D28">
        <v>4</v>
      </c>
      <c r="E28">
        <v>5</v>
      </c>
      <c r="F28">
        <v>1</v>
      </c>
      <c r="G28">
        <v>2</v>
      </c>
      <c r="H28">
        <v>3</v>
      </c>
      <c r="I28">
        <v>4</v>
      </c>
      <c r="J28">
        <v>4</v>
      </c>
      <c r="M28">
        <v>24</v>
      </c>
      <c r="N28">
        <v>2.5</v>
      </c>
      <c r="O28">
        <v>6</v>
      </c>
      <c r="P28">
        <v>8</v>
      </c>
      <c r="Q28">
        <v>1</v>
      </c>
      <c r="R28">
        <v>2.5</v>
      </c>
      <c r="S28">
        <v>4</v>
      </c>
      <c r="T28">
        <v>6</v>
      </c>
      <c r="U28">
        <v>6</v>
      </c>
      <c r="V28">
        <f t="shared" si="0"/>
        <v>36</v>
      </c>
    </row>
    <row r="29" spans="2:22" x14ac:dyDescent="0.25">
      <c r="B29">
        <v>25</v>
      </c>
      <c r="C29">
        <v>4</v>
      </c>
      <c r="D29">
        <v>4</v>
      </c>
      <c r="E29">
        <v>4</v>
      </c>
      <c r="F29">
        <v>3</v>
      </c>
      <c r="G29">
        <v>5</v>
      </c>
      <c r="H29">
        <v>5</v>
      </c>
      <c r="I29">
        <v>5</v>
      </c>
      <c r="J29">
        <v>3</v>
      </c>
      <c r="M29">
        <v>25</v>
      </c>
      <c r="N29">
        <v>4</v>
      </c>
      <c r="O29">
        <v>4</v>
      </c>
      <c r="P29">
        <v>4</v>
      </c>
      <c r="Q29">
        <v>1.5</v>
      </c>
      <c r="R29">
        <v>7</v>
      </c>
      <c r="S29">
        <v>7</v>
      </c>
      <c r="T29">
        <v>7</v>
      </c>
      <c r="U29">
        <v>1.5</v>
      </c>
      <c r="V29">
        <f t="shared" si="0"/>
        <v>36</v>
      </c>
    </row>
    <row r="30" spans="2:22" x14ac:dyDescent="0.25">
      <c r="B30">
        <v>26</v>
      </c>
      <c r="C30">
        <v>3</v>
      </c>
      <c r="D30">
        <v>4</v>
      </c>
      <c r="E30">
        <v>2</v>
      </c>
      <c r="F30">
        <v>4</v>
      </c>
      <c r="G30">
        <v>3</v>
      </c>
      <c r="H30">
        <v>3</v>
      </c>
      <c r="I30">
        <v>2</v>
      </c>
      <c r="J30">
        <v>4</v>
      </c>
      <c r="M30">
        <v>26</v>
      </c>
      <c r="N30">
        <v>4</v>
      </c>
      <c r="O30">
        <v>7</v>
      </c>
      <c r="P30">
        <v>1.5</v>
      </c>
      <c r="Q30">
        <v>7</v>
      </c>
      <c r="R30">
        <v>4</v>
      </c>
      <c r="S30">
        <v>4</v>
      </c>
      <c r="T30">
        <v>1.5</v>
      </c>
      <c r="U30">
        <v>7</v>
      </c>
      <c r="V30">
        <f t="shared" si="0"/>
        <v>36</v>
      </c>
    </row>
    <row r="31" spans="2:22" x14ac:dyDescent="0.25">
      <c r="B31">
        <v>27</v>
      </c>
      <c r="C31">
        <v>3</v>
      </c>
      <c r="D31">
        <v>4</v>
      </c>
      <c r="E31">
        <v>4</v>
      </c>
      <c r="F31">
        <v>4</v>
      </c>
      <c r="G31">
        <v>4</v>
      </c>
      <c r="H31">
        <v>4</v>
      </c>
      <c r="I31">
        <v>3</v>
      </c>
      <c r="J31">
        <v>3</v>
      </c>
      <c r="M31">
        <v>27</v>
      </c>
      <c r="N31">
        <v>2</v>
      </c>
      <c r="O31">
        <v>6</v>
      </c>
      <c r="P31">
        <v>6</v>
      </c>
      <c r="Q31">
        <v>6</v>
      </c>
      <c r="R31">
        <v>6</v>
      </c>
      <c r="S31">
        <v>6</v>
      </c>
      <c r="T31">
        <v>2</v>
      </c>
      <c r="U31">
        <v>2</v>
      </c>
      <c r="V31">
        <f t="shared" si="0"/>
        <v>36</v>
      </c>
    </row>
    <row r="32" spans="2:22" x14ac:dyDescent="0.25">
      <c r="B32">
        <v>28</v>
      </c>
      <c r="C32">
        <v>3</v>
      </c>
      <c r="D32">
        <v>3</v>
      </c>
      <c r="E32">
        <v>3</v>
      </c>
      <c r="F32">
        <v>4</v>
      </c>
      <c r="G32">
        <v>3</v>
      </c>
      <c r="H32">
        <v>3</v>
      </c>
      <c r="I32">
        <v>4</v>
      </c>
      <c r="J32">
        <v>4</v>
      </c>
      <c r="M32">
        <v>28</v>
      </c>
      <c r="N32">
        <v>3</v>
      </c>
      <c r="O32">
        <v>3</v>
      </c>
      <c r="P32">
        <v>3</v>
      </c>
      <c r="Q32">
        <v>7</v>
      </c>
      <c r="R32">
        <v>3</v>
      </c>
      <c r="S32">
        <v>3</v>
      </c>
      <c r="T32">
        <v>7</v>
      </c>
      <c r="U32">
        <v>7</v>
      </c>
      <c r="V32">
        <f t="shared" si="0"/>
        <v>36</v>
      </c>
    </row>
    <row r="33" spans="2:22" x14ac:dyDescent="0.25">
      <c r="B33">
        <v>29</v>
      </c>
      <c r="C33">
        <v>5</v>
      </c>
      <c r="D33">
        <v>4</v>
      </c>
      <c r="E33">
        <v>3</v>
      </c>
      <c r="F33">
        <v>5</v>
      </c>
      <c r="G33">
        <v>3</v>
      </c>
      <c r="H33">
        <v>4</v>
      </c>
      <c r="I33">
        <v>4</v>
      </c>
      <c r="J33">
        <v>5</v>
      </c>
      <c r="M33">
        <v>29</v>
      </c>
      <c r="N33">
        <v>7</v>
      </c>
      <c r="O33">
        <v>4</v>
      </c>
      <c r="P33">
        <v>1.5</v>
      </c>
      <c r="Q33">
        <v>7</v>
      </c>
      <c r="R33">
        <v>1.5</v>
      </c>
      <c r="S33">
        <v>4</v>
      </c>
      <c r="T33">
        <v>4</v>
      </c>
      <c r="U33">
        <v>7</v>
      </c>
      <c r="V33">
        <f t="shared" si="0"/>
        <v>36</v>
      </c>
    </row>
    <row r="34" spans="2:22" x14ac:dyDescent="0.25">
      <c r="B34">
        <v>30</v>
      </c>
      <c r="C34">
        <v>4</v>
      </c>
      <c r="D34">
        <v>5</v>
      </c>
      <c r="E34">
        <v>3</v>
      </c>
      <c r="F34">
        <v>3</v>
      </c>
      <c r="G34">
        <v>3</v>
      </c>
      <c r="H34">
        <v>5</v>
      </c>
      <c r="I34">
        <v>5</v>
      </c>
      <c r="J34">
        <v>4</v>
      </c>
      <c r="M34">
        <v>30</v>
      </c>
      <c r="N34">
        <v>4.5</v>
      </c>
      <c r="O34">
        <v>7</v>
      </c>
      <c r="P34">
        <v>2</v>
      </c>
      <c r="Q34">
        <v>2</v>
      </c>
      <c r="R34">
        <v>2</v>
      </c>
      <c r="S34">
        <v>7</v>
      </c>
      <c r="T34">
        <v>7</v>
      </c>
      <c r="U34">
        <v>4.5</v>
      </c>
      <c r="V34">
        <f t="shared" si="0"/>
        <v>36</v>
      </c>
    </row>
    <row r="35" spans="2:22" x14ac:dyDescent="0.25">
      <c r="B35" s="31" t="s">
        <v>61</v>
      </c>
      <c r="C35" s="32">
        <f>AVERAGE(C5:C34)</f>
        <v>3.3666666666666667</v>
      </c>
      <c r="D35" s="32">
        <f t="shared" ref="D35:J35" si="1">AVERAGE(D5:D34)</f>
        <v>3.5666666666666669</v>
      </c>
      <c r="E35" s="32">
        <f t="shared" si="1"/>
        <v>3.3333333333333335</v>
      </c>
      <c r="F35" s="32">
        <f t="shared" si="1"/>
        <v>3.0666666666666669</v>
      </c>
      <c r="G35" s="32">
        <f t="shared" si="1"/>
        <v>3.3333333333333335</v>
      </c>
      <c r="H35" s="32">
        <f t="shared" si="1"/>
        <v>3.5</v>
      </c>
      <c r="I35" s="32">
        <f t="shared" si="1"/>
        <v>3.5</v>
      </c>
      <c r="J35" s="32">
        <f t="shared" si="1"/>
        <v>3.4</v>
      </c>
      <c r="M35" s="12" t="s">
        <v>5</v>
      </c>
      <c r="N35" s="12">
        <f>SUM(N5:N34)</f>
        <v>133</v>
      </c>
      <c r="O35" s="12">
        <f t="shared" ref="O35:U35" si="2">SUM(O5:O34)</f>
        <v>144</v>
      </c>
      <c r="P35" s="12">
        <f t="shared" si="2"/>
        <v>131.5</v>
      </c>
      <c r="Q35" s="12">
        <f t="shared" si="2"/>
        <v>119.5</v>
      </c>
      <c r="R35" s="12">
        <f t="shared" si="2"/>
        <v>129.5</v>
      </c>
      <c r="S35" s="12">
        <f t="shared" si="2"/>
        <v>141</v>
      </c>
      <c r="T35" s="12">
        <f t="shared" si="2"/>
        <v>146.5</v>
      </c>
      <c r="U35" s="12">
        <f t="shared" si="2"/>
        <v>135</v>
      </c>
    </row>
    <row r="36" spans="2:22" x14ac:dyDescent="0.25">
      <c r="B36" t="s">
        <v>181</v>
      </c>
      <c r="C36">
        <f>SUM(C5:C34)</f>
        <v>101</v>
      </c>
      <c r="D36">
        <f t="shared" ref="D36:J36" si="3">SUM(D5:D34)</f>
        <v>107</v>
      </c>
      <c r="E36">
        <f t="shared" si="3"/>
        <v>100</v>
      </c>
      <c r="F36">
        <f t="shared" si="3"/>
        <v>92</v>
      </c>
      <c r="G36">
        <f t="shared" si="3"/>
        <v>100</v>
      </c>
      <c r="H36">
        <f t="shared" si="3"/>
        <v>105</v>
      </c>
      <c r="I36">
        <f t="shared" si="3"/>
        <v>105</v>
      </c>
      <c r="J36">
        <f t="shared" si="3"/>
        <v>102</v>
      </c>
      <c r="M36" s="31" t="s">
        <v>62</v>
      </c>
      <c r="N36" s="32">
        <f>AVERAGE(N5:N34)</f>
        <v>4.4333333333333336</v>
      </c>
      <c r="O36" s="32">
        <f t="shared" ref="O36:U36" si="4">AVERAGE(O5:O34)</f>
        <v>4.8</v>
      </c>
      <c r="P36" s="32">
        <f t="shared" si="4"/>
        <v>4.3833333333333337</v>
      </c>
      <c r="Q36" s="32">
        <f t="shared" si="4"/>
        <v>3.9833333333333334</v>
      </c>
      <c r="R36" s="32">
        <f t="shared" si="4"/>
        <v>4.3166666666666664</v>
      </c>
      <c r="S36" s="32">
        <f t="shared" si="4"/>
        <v>4.7</v>
      </c>
      <c r="T36" s="32">
        <f t="shared" si="4"/>
        <v>4.8833333333333337</v>
      </c>
      <c r="U36" s="32">
        <f t="shared" si="4"/>
        <v>4.5</v>
      </c>
    </row>
    <row r="38" spans="2:22" x14ac:dyDescent="0.25">
      <c r="B38" s="12" t="s">
        <v>63</v>
      </c>
      <c r="C38" s="23">
        <f>(12/((30*8)*(8+1))*SUMSQ(N35:U35)-3*(30)*(8+1))</f>
        <v>2.9777777777777601</v>
      </c>
      <c r="E38" t="s">
        <v>65</v>
      </c>
      <c r="F38" t="s">
        <v>66</v>
      </c>
    </row>
    <row r="39" spans="2:22" x14ac:dyDescent="0.25">
      <c r="B39" s="12" t="s">
        <v>64</v>
      </c>
      <c r="C39" s="23">
        <f>_xlfn.CHISQ.INV.RT(0.05,7)</f>
        <v>14.067140449340167</v>
      </c>
    </row>
    <row r="40" spans="2:22" x14ac:dyDescent="0.25">
      <c r="E40" s="12" t="s">
        <v>63</v>
      </c>
      <c r="F40" s="23">
        <f>(12/((30*8)*(8+1))*SUMSQ(N35:U35)-3*(30)*(8+1))</f>
        <v>2.9777777777777601</v>
      </c>
    </row>
    <row r="41" spans="2:22" x14ac:dyDescent="0.25">
      <c r="E41" s="12" t="s">
        <v>192</v>
      </c>
      <c r="F41" s="13">
        <f>_xlfn.CHISQ.INV.RT(0.05,7)</f>
        <v>14.067140449340167</v>
      </c>
      <c r="J41" s="2"/>
      <c r="K41" s="2"/>
      <c r="L41" s="2"/>
      <c r="M41" s="2"/>
      <c r="N41" s="2"/>
      <c r="O41" s="2"/>
    </row>
    <row r="43" spans="2:22" x14ac:dyDescent="0.25">
      <c r="K43" s="1"/>
      <c r="L43" s="1"/>
      <c r="M43" s="1"/>
      <c r="N43" s="1"/>
      <c r="O43" s="1"/>
      <c r="P43" s="1"/>
      <c r="Q43" s="1"/>
      <c r="R43" s="1"/>
    </row>
    <row r="44" spans="2:22" x14ac:dyDescent="0.25">
      <c r="G44" s="3" t="s">
        <v>1</v>
      </c>
      <c r="H44" s="3" t="s">
        <v>61</v>
      </c>
      <c r="I44" t="s">
        <v>67</v>
      </c>
    </row>
    <row r="45" spans="2:22" x14ac:dyDescent="0.25">
      <c r="G45" t="s">
        <v>68</v>
      </c>
      <c r="H45" s="1">
        <v>3.3666666666666667</v>
      </c>
      <c r="I45" s="2">
        <v>133</v>
      </c>
    </row>
    <row r="46" spans="2:22" x14ac:dyDescent="0.25">
      <c r="G46" t="s">
        <v>69</v>
      </c>
      <c r="H46" s="1">
        <v>3.5666666666666669</v>
      </c>
      <c r="I46" s="2">
        <v>144</v>
      </c>
      <c r="O46" s="2"/>
      <c r="P46" s="2"/>
      <c r="Q46" s="2"/>
      <c r="R46" s="2"/>
      <c r="S46" s="2"/>
      <c r="T46" s="2"/>
      <c r="U46" s="2"/>
      <c r="V46" s="2"/>
    </row>
    <row r="47" spans="2:22" x14ac:dyDescent="0.25">
      <c r="G47" t="s">
        <v>70</v>
      </c>
      <c r="H47" s="1">
        <v>3.3333333333333335</v>
      </c>
      <c r="I47" s="2">
        <v>131.5</v>
      </c>
    </row>
    <row r="48" spans="2:22" x14ac:dyDescent="0.25">
      <c r="G48" t="s">
        <v>71</v>
      </c>
      <c r="H48" s="1">
        <v>3.0666666666666669</v>
      </c>
      <c r="I48" s="2">
        <v>119.5</v>
      </c>
    </row>
    <row r="49" spans="2:9" x14ac:dyDescent="0.25">
      <c r="G49" t="s">
        <v>72</v>
      </c>
      <c r="H49" s="1">
        <v>3.3333333333333335</v>
      </c>
      <c r="I49" s="2">
        <v>129.5</v>
      </c>
    </row>
    <row r="50" spans="2:9" x14ac:dyDescent="0.25">
      <c r="G50" t="s">
        <v>73</v>
      </c>
      <c r="H50" s="1">
        <v>3.5</v>
      </c>
      <c r="I50" s="2">
        <v>141</v>
      </c>
    </row>
    <row r="51" spans="2:9" x14ac:dyDescent="0.25">
      <c r="G51" t="s">
        <v>74</v>
      </c>
      <c r="H51" s="1">
        <v>3.5</v>
      </c>
      <c r="I51" s="2">
        <v>146.5</v>
      </c>
    </row>
    <row r="52" spans="2:9" x14ac:dyDescent="0.25">
      <c r="G52" t="s">
        <v>75</v>
      </c>
      <c r="H52" s="1">
        <v>3.4</v>
      </c>
      <c r="I52" s="2">
        <v>135</v>
      </c>
    </row>
    <row r="53" spans="2:9" x14ac:dyDescent="0.25">
      <c r="B53" s="36" t="s">
        <v>122</v>
      </c>
      <c r="G53" s="52" t="s">
        <v>76</v>
      </c>
      <c r="H53" s="73" t="s">
        <v>77</v>
      </c>
    </row>
    <row r="55" spans="2:9" x14ac:dyDescent="0.25">
      <c r="B55" s="130" t="s">
        <v>130</v>
      </c>
      <c r="C55" s="130"/>
      <c r="D55" s="130"/>
      <c r="E55" s="130"/>
      <c r="F55" s="130"/>
    </row>
    <row r="56" spans="2:9" x14ac:dyDescent="0.25">
      <c r="B56" s="130"/>
      <c r="C56" s="130"/>
      <c r="D56" s="130"/>
      <c r="E56" s="130"/>
      <c r="F56" s="130"/>
    </row>
    <row r="57" spans="2:9" x14ac:dyDescent="0.25">
      <c r="B57" s="130"/>
      <c r="C57" s="130"/>
      <c r="D57" s="130"/>
      <c r="E57" s="130"/>
      <c r="F57" s="130"/>
    </row>
    <row r="58" spans="2:9" x14ac:dyDescent="0.25">
      <c r="B58" s="130"/>
      <c r="C58" s="130"/>
      <c r="D58" s="130"/>
      <c r="E58" s="130"/>
      <c r="F58" s="130"/>
    </row>
    <row r="59" spans="2:9" x14ac:dyDescent="0.25">
      <c r="B59" s="130"/>
      <c r="C59" s="130"/>
      <c r="D59" s="130"/>
      <c r="E59" s="130"/>
      <c r="F59" s="130"/>
    </row>
  </sheetData>
  <mergeCells count="1">
    <mergeCell ref="B55:F5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C1DE6-B73E-4FA9-A421-5AFD636AF407}">
  <dimension ref="B3:V58"/>
  <sheetViews>
    <sheetView topLeftCell="C27" zoomScale="82" zoomScaleNormal="82" workbookViewId="0">
      <selection activeCell="C38" sqref="C38:C39"/>
    </sheetView>
  </sheetViews>
  <sheetFormatPr defaultRowHeight="15" x14ac:dyDescent="0.25"/>
  <cols>
    <col min="2" max="2" width="13" customWidth="1"/>
    <col min="6" max="6" width="12.7109375" customWidth="1"/>
    <col min="7" max="7" width="42.85546875" customWidth="1"/>
    <col min="8" max="8" width="10.85546875" customWidth="1"/>
    <col min="9" max="9" width="13.85546875" customWidth="1"/>
    <col min="13" max="13" width="10.7109375" customWidth="1"/>
  </cols>
  <sheetData>
    <row r="3" spans="2:22" x14ac:dyDescent="0.25">
      <c r="C3">
        <v>375</v>
      </c>
      <c r="D3">
        <v>287</v>
      </c>
      <c r="E3">
        <v>236</v>
      </c>
      <c r="F3">
        <v>748</v>
      </c>
      <c r="G3">
        <v>152</v>
      </c>
      <c r="H3">
        <v>312</v>
      </c>
      <c r="I3">
        <v>515</v>
      </c>
      <c r="J3">
        <v>821</v>
      </c>
    </row>
    <row r="4" spans="2:22" x14ac:dyDescent="0.25">
      <c r="B4" t="s">
        <v>56</v>
      </c>
      <c r="C4" t="s">
        <v>57</v>
      </c>
      <c r="D4" t="s">
        <v>58</v>
      </c>
      <c r="E4" t="s">
        <v>59</v>
      </c>
      <c r="F4" t="s">
        <v>60</v>
      </c>
      <c r="G4" t="s">
        <v>12</v>
      </c>
      <c r="H4" t="s">
        <v>13</v>
      </c>
      <c r="I4" t="s">
        <v>14</v>
      </c>
      <c r="J4" t="s">
        <v>15</v>
      </c>
      <c r="M4" t="s">
        <v>56</v>
      </c>
      <c r="N4" t="s">
        <v>57</v>
      </c>
      <c r="O4" t="s">
        <v>58</v>
      </c>
      <c r="P4" t="s">
        <v>59</v>
      </c>
      <c r="Q4" t="s">
        <v>60</v>
      </c>
      <c r="R4" t="s">
        <v>12</v>
      </c>
      <c r="S4" t="s">
        <v>13</v>
      </c>
      <c r="T4" t="s">
        <v>14</v>
      </c>
      <c r="U4" t="s">
        <v>15</v>
      </c>
      <c r="V4" t="s">
        <v>7</v>
      </c>
    </row>
    <row r="5" spans="2:22" x14ac:dyDescent="0.25">
      <c r="B5">
        <v>1</v>
      </c>
      <c r="C5">
        <v>4</v>
      </c>
      <c r="D5">
        <v>4</v>
      </c>
      <c r="E5">
        <v>5</v>
      </c>
      <c r="F5">
        <v>4</v>
      </c>
      <c r="G5">
        <v>4</v>
      </c>
      <c r="H5">
        <v>4</v>
      </c>
      <c r="I5">
        <v>4</v>
      </c>
      <c r="J5">
        <v>4</v>
      </c>
      <c r="M5">
        <v>1</v>
      </c>
      <c r="N5">
        <v>4</v>
      </c>
      <c r="O5">
        <v>4</v>
      </c>
      <c r="P5">
        <v>8</v>
      </c>
      <c r="Q5">
        <v>4</v>
      </c>
      <c r="R5">
        <v>4</v>
      </c>
      <c r="S5">
        <v>4</v>
      </c>
      <c r="T5">
        <v>4</v>
      </c>
      <c r="U5">
        <v>4</v>
      </c>
      <c r="V5">
        <f>SUM(N5:U5)</f>
        <v>36</v>
      </c>
    </row>
    <row r="6" spans="2:22" x14ac:dyDescent="0.25">
      <c r="B6">
        <v>2</v>
      </c>
      <c r="C6">
        <v>2</v>
      </c>
      <c r="D6">
        <v>2</v>
      </c>
      <c r="E6">
        <v>4</v>
      </c>
      <c r="F6">
        <v>4</v>
      </c>
      <c r="G6">
        <v>2</v>
      </c>
      <c r="H6">
        <v>2</v>
      </c>
      <c r="I6">
        <v>1</v>
      </c>
      <c r="J6">
        <v>2</v>
      </c>
      <c r="M6">
        <v>2</v>
      </c>
      <c r="N6">
        <v>4</v>
      </c>
      <c r="O6">
        <v>4</v>
      </c>
      <c r="P6">
        <v>7.5</v>
      </c>
      <c r="Q6">
        <v>7.5</v>
      </c>
      <c r="R6">
        <v>4</v>
      </c>
      <c r="S6">
        <v>4</v>
      </c>
      <c r="T6">
        <v>1</v>
      </c>
      <c r="U6">
        <v>4</v>
      </c>
      <c r="V6">
        <f t="shared" ref="V6:V34" si="0">SUM(N6:U6)</f>
        <v>36</v>
      </c>
    </row>
    <row r="7" spans="2:22" x14ac:dyDescent="0.25">
      <c r="B7">
        <v>3</v>
      </c>
      <c r="C7">
        <v>3</v>
      </c>
      <c r="D7">
        <v>3</v>
      </c>
      <c r="E7">
        <v>4</v>
      </c>
      <c r="F7">
        <v>4</v>
      </c>
      <c r="G7">
        <v>4</v>
      </c>
      <c r="H7">
        <v>3</v>
      </c>
      <c r="I7">
        <v>4</v>
      </c>
      <c r="J7">
        <v>4</v>
      </c>
      <c r="M7">
        <v>3</v>
      </c>
      <c r="N7">
        <v>2</v>
      </c>
      <c r="O7">
        <v>2</v>
      </c>
      <c r="P7">
        <v>6</v>
      </c>
      <c r="Q7">
        <v>6</v>
      </c>
      <c r="R7">
        <v>6</v>
      </c>
      <c r="S7">
        <v>2</v>
      </c>
      <c r="T7">
        <v>6</v>
      </c>
      <c r="U7">
        <v>6</v>
      </c>
      <c r="V7">
        <f t="shared" si="0"/>
        <v>36</v>
      </c>
    </row>
    <row r="8" spans="2:22" x14ac:dyDescent="0.25">
      <c r="B8">
        <v>4</v>
      </c>
      <c r="C8">
        <v>3</v>
      </c>
      <c r="D8">
        <v>3</v>
      </c>
      <c r="E8">
        <v>3</v>
      </c>
      <c r="F8">
        <v>4</v>
      </c>
      <c r="G8">
        <v>3</v>
      </c>
      <c r="H8">
        <v>4</v>
      </c>
      <c r="I8">
        <v>3</v>
      </c>
      <c r="J8">
        <v>3</v>
      </c>
      <c r="M8">
        <v>4</v>
      </c>
      <c r="N8">
        <v>3.5</v>
      </c>
      <c r="O8">
        <v>3.5</v>
      </c>
      <c r="P8">
        <v>3.5</v>
      </c>
      <c r="Q8">
        <v>7.5</v>
      </c>
      <c r="R8">
        <v>3.5</v>
      </c>
      <c r="S8">
        <v>7.5</v>
      </c>
      <c r="T8">
        <v>3.5</v>
      </c>
      <c r="U8">
        <v>3.5</v>
      </c>
      <c r="V8">
        <f t="shared" si="0"/>
        <v>36</v>
      </c>
    </row>
    <row r="9" spans="2:22" x14ac:dyDescent="0.25">
      <c r="B9">
        <v>5</v>
      </c>
      <c r="C9">
        <v>3</v>
      </c>
      <c r="D9">
        <v>3</v>
      </c>
      <c r="E9">
        <v>3</v>
      </c>
      <c r="F9">
        <v>1</v>
      </c>
      <c r="G9">
        <v>3</v>
      </c>
      <c r="H9">
        <v>3</v>
      </c>
      <c r="I9">
        <v>3</v>
      </c>
      <c r="J9">
        <v>3</v>
      </c>
      <c r="M9">
        <v>5</v>
      </c>
      <c r="N9">
        <v>5</v>
      </c>
      <c r="O9">
        <v>5</v>
      </c>
      <c r="P9">
        <v>5</v>
      </c>
      <c r="Q9">
        <v>1</v>
      </c>
      <c r="R9">
        <v>5</v>
      </c>
      <c r="S9">
        <v>5</v>
      </c>
      <c r="T9">
        <v>5</v>
      </c>
      <c r="U9">
        <v>5</v>
      </c>
      <c r="V9">
        <f t="shared" si="0"/>
        <v>36</v>
      </c>
    </row>
    <row r="10" spans="2:22" x14ac:dyDescent="0.25">
      <c r="B10">
        <v>6</v>
      </c>
      <c r="C10">
        <v>4</v>
      </c>
      <c r="D10">
        <v>4</v>
      </c>
      <c r="E10">
        <v>5</v>
      </c>
      <c r="F10">
        <v>5</v>
      </c>
      <c r="G10">
        <v>4</v>
      </c>
      <c r="H10">
        <v>4</v>
      </c>
      <c r="I10">
        <v>4</v>
      </c>
      <c r="J10">
        <v>3</v>
      </c>
      <c r="M10">
        <v>6</v>
      </c>
      <c r="N10">
        <v>4</v>
      </c>
      <c r="O10">
        <v>4</v>
      </c>
      <c r="P10">
        <v>7.5</v>
      </c>
      <c r="Q10">
        <v>7.5</v>
      </c>
      <c r="R10">
        <v>4</v>
      </c>
      <c r="S10">
        <v>4</v>
      </c>
      <c r="T10">
        <v>4</v>
      </c>
      <c r="U10">
        <v>1</v>
      </c>
      <c r="V10">
        <f t="shared" si="0"/>
        <v>36</v>
      </c>
    </row>
    <row r="11" spans="2:22" x14ac:dyDescent="0.25">
      <c r="B11">
        <v>7</v>
      </c>
      <c r="C11">
        <v>3</v>
      </c>
      <c r="D11">
        <v>3</v>
      </c>
      <c r="E11">
        <v>4</v>
      </c>
      <c r="F11">
        <v>3</v>
      </c>
      <c r="G11">
        <v>3</v>
      </c>
      <c r="H11">
        <v>3</v>
      </c>
      <c r="I11">
        <v>3</v>
      </c>
      <c r="J11">
        <v>2</v>
      </c>
      <c r="M11">
        <v>7</v>
      </c>
      <c r="N11">
        <v>4.5</v>
      </c>
      <c r="O11">
        <v>4.5</v>
      </c>
      <c r="P11">
        <v>8</v>
      </c>
      <c r="Q11">
        <v>4.5</v>
      </c>
      <c r="R11">
        <v>4.5</v>
      </c>
      <c r="S11">
        <v>4.5</v>
      </c>
      <c r="T11">
        <v>4.5</v>
      </c>
      <c r="U11">
        <v>1</v>
      </c>
      <c r="V11">
        <f t="shared" si="0"/>
        <v>36</v>
      </c>
    </row>
    <row r="12" spans="2:22" x14ac:dyDescent="0.25">
      <c r="B12">
        <v>8</v>
      </c>
      <c r="C12">
        <v>3</v>
      </c>
      <c r="D12">
        <v>2</v>
      </c>
      <c r="E12">
        <v>3</v>
      </c>
      <c r="F12">
        <v>3</v>
      </c>
      <c r="G12">
        <v>3</v>
      </c>
      <c r="H12">
        <v>2</v>
      </c>
      <c r="I12">
        <v>3</v>
      </c>
      <c r="J12">
        <v>3</v>
      </c>
      <c r="M12">
        <v>8</v>
      </c>
      <c r="N12">
        <v>5.5</v>
      </c>
      <c r="O12">
        <v>1.5</v>
      </c>
      <c r="P12">
        <v>5.5</v>
      </c>
      <c r="Q12">
        <v>5.5</v>
      </c>
      <c r="R12">
        <v>5.5</v>
      </c>
      <c r="S12">
        <v>1.5</v>
      </c>
      <c r="T12">
        <v>5.5</v>
      </c>
      <c r="U12">
        <v>5.5</v>
      </c>
      <c r="V12">
        <f t="shared" si="0"/>
        <v>36</v>
      </c>
    </row>
    <row r="13" spans="2:22" x14ac:dyDescent="0.25">
      <c r="B13">
        <v>9</v>
      </c>
      <c r="C13">
        <v>4</v>
      </c>
      <c r="D13">
        <v>4</v>
      </c>
      <c r="E13">
        <v>4</v>
      </c>
      <c r="F13">
        <v>2</v>
      </c>
      <c r="G13">
        <v>4</v>
      </c>
      <c r="H13">
        <v>4</v>
      </c>
      <c r="I13">
        <v>4</v>
      </c>
      <c r="J13">
        <v>2</v>
      </c>
      <c r="M13">
        <v>9</v>
      </c>
      <c r="N13">
        <v>5.5</v>
      </c>
      <c r="O13">
        <v>5.5</v>
      </c>
      <c r="P13">
        <v>5.5</v>
      </c>
      <c r="Q13">
        <v>1.5</v>
      </c>
      <c r="R13">
        <v>5.5</v>
      </c>
      <c r="S13">
        <v>5.5</v>
      </c>
      <c r="T13">
        <v>5.5</v>
      </c>
      <c r="U13">
        <v>1.5</v>
      </c>
      <c r="V13">
        <f t="shared" si="0"/>
        <v>36</v>
      </c>
    </row>
    <row r="14" spans="2:22" x14ac:dyDescent="0.25">
      <c r="B14">
        <v>10</v>
      </c>
      <c r="C14">
        <v>2</v>
      </c>
      <c r="D14">
        <v>4</v>
      </c>
      <c r="E14">
        <v>2</v>
      </c>
      <c r="F14">
        <v>1</v>
      </c>
      <c r="G14">
        <v>4</v>
      </c>
      <c r="H14">
        <v>4</v>
      </c>
      <c r="I14">
        <v>2</v>
      </c>
      <c r="J14">
        <v>2</v>
      </c>
      <c r="M14">
        <v>10</v>
      </c>
      <c r="N14">
        <v>3.5</v>
      </c>
      <c r="O14">
        <v>7</v>
      </c>
      <c r="P14">
        <v>3.5</v>
      </c>
      <c r="Q14">
        <v>1</v>
      </c>
      <c r="R14">
        <v>7</v>
      </c>
      <c r="S14">
        <v>7</v>
      </c>
      <c r="T14">
        <v>3.5</v>
      </c>
      <c r="U14">
        <v>3.5</v>
      </c>
      <c r="V14">
        <f t="shared" si="0"/>
        <v>36</v>
      </c>
    </row>
    <row r="15" spans="2:22" x14ac:dyDescent="0.25">
      <c r="B15">
        <v>11</v>
      </c>
      <c r="C15">
        <v>3</v>
      </c>
      <c r="D15">
        <v>3</v>
      </c>
      <c r="E15">
        <v>3</v>
      </c>
      <c r="F15">
        <v>1</v>
      </c>
      <c r="G15">
        <v>3</v>
      </c>
      <c r="H15">
        <v>3</v>
      </c>
      <c r="I15">
        <v>3</v>
      </c>
      <c r="J15">
        <v>3</v>
      </c>
      <c r="M15">
        <v>11</v>
      </c>
      <c r="N15">
        <v>5</v>
      </c>
      <c r="O15">
        <v>5</v>
      </c>
      <c r="P15">
        <v>5</v>
      </c>
      <c r="Q15">
        <v>1</v>
      </c>
      <c r="R15">
        <v>5</v>
      </c>
      <c r="S15">
        <v>5</v>
      </c>
      <c r="T15">
        <v>5</v>
      </c>
      <c r="U15">
        <v>5</v>
      </c>
      <c r="V15">
        <f t="shared" si="0"/>
        <v>36</v>
      </c>
    </row>
    <row r="16" spans="2:22" x14ac:dyDescent="0.25">
      <c r="B16">
        <v>12</v>
      </c>
      <c r="C16">
        <v>4</v>
      </c>
      <c r="D16">
        <v>4</v>
      </c>
      <c r="E16">
        <v>5</v>
      </c>
      <c r="F16">
        <v>3</v>
      </c>
      <c r="G16">
        <v>5</v>
      </c>
      <c r="H16">
        <v>4</v>
      </c>
      <c r="I16">
        <v>5</v>
      </c>
      <c r="J16">
        <v>4</v>
      </c>
      <c r="M16">
        <v>12</v>
      </c>
      <c r="N16">
        <v>3.5</v>
      </c>
      <c r="O16">
        <v>3.5</v>
      </c>
      <c r="P16">
        <v>7</v>
      </c>
      <c r="Q16">
        <v>1</v>
      </c>
      <c r="R16">
        <v>7</v>
      </c>
      <c r="S16">
        <v>3.5</v>
      </c>
      <c r="T16">
        <v>7</v>
      </c>
      <c r="U16">
        <v>3.5</v>
      </c>
      <c r="V16">
        <f t="shared" si="0"/>
        <v>36</v>
      </c>
    </row>
    <row r="17" spans="2:22" x14ac:dyDescent="0.25">
      <c r="B17">
        <v>13</v>
      </c>
      <c r="C17">
        <v>5</v>
      </c>
      <c r="D17">
        <v>4</v>
      </c>
      <c r="E17">
        <v>4</v>
      </c>
      <c r="F17">
        <v>2</v>
      </c>
      <c r="G17">
        <v>4</v>
      </c>
      <c r="H17">
        <v>3</v>
      </c>
      <c r="I17">
        <v>4</v>
      </c>
      <c r="J17">
        <v>4</v>
      </c>
      <c r="M17">
        <v>13</v>
      </c>
      <c r="N17">
        <v>8</v>
      </c>
      <c r="O17">
        <v>5</v>
      </c>
      <c r="P17">
        <v>5</v>
      </c>
      <c r="Q17">
        <v>1</v>
      </c>
      <c r="R17">
        <v>5</v>
      </c>
      <c r="S17">
        <v>2</v>
      </c>
      <c r="T17">
        <v>5</v>
      </c>
      <c r="U17">
        <v>5</v>
      </c>
      <c r="V17">
        <f t="shared" si="0"/>
        <v>36</v>
      </c>
    </row>
    <row r="18" spans="2:22" x14ac:dyDescent="0.25">
      <c r="B18">
        <v>14</v>
      </c>
      <c r="C18">
        <v>3</v>
      </c>
      <c r="D18">
        <v>4</v>
      </c>
      <c r="E18">
        <v>4</v>
      </c>
      <c r="F18">
        <v>2</v>
      </c>
      <c r="G18">
        <v>4</v>
      </c>
      <c r="H18">
        <v>4</v>
      </c>
      <c r="I18">
        <v>4</v>
      </c>
      <c r="J18">
        <v>4</v>
      </c>
      <c r="M18">
        <v>14</v>
      </c>
      <c r="N18">
        <v>2</v>
      </c>
      <c r="O18">
        <v>5.5</v>
      </c>
      <c r="P18">
        <v>5.5</v>
      </c>
      <c r="Q18">
        <v>1</v>
      </c>
      <c r="R18">
        <v>5.5</v>
      </c>
      <c r="S18">
        <v>5.5</v>
      </c>
      <c r="T18">
        <v>5.5</v>
      </c>
      <c r="U18">
        <v>5.5</v>
      </c>
      <c r="V18">
        <f t="shared" si="0"/>
        <v>36</v>
      </c>
    </row>
    <row r="19" spans="2:22" x14ac:dyDescent="0.25">
      <c r="B19">
        <v>15</v>
      </c>
      <c r="C19">
        <v>3</v>
      </c>
      <c r="D19">
        <v>3</v>
      </c>
      <c r="E19">
        <v>3</v>
      </c>
      <c r="F19">
        <v>3</v>
      </c>
      <c r="G19">
        <v>3</v>
      </c>
      <c r="H19">
        <v>1</v>
      </c>
      <c r="I19">
        <v>2</v>
      </c>
      <c r="J19">
        <v>3</v>
      </c>
      <c r="M19">
        <v>15</v>
      </c>
      <c r="N19">
        <v>5.5</v>
      </c>
      <c r="O19">
        <v>5.5</v>
      </c>
      <c r="P19">
        <v>5.5</v>
      </c>
      <c r="Q19">
        <v>5.5</v>
      </c>
      <c r="R19">
        <v>5.5</v>
      </c>
      <c r="S19">
        <v>1</v>
      </c>
      <c r="T19">
        <v>2</v>
      </c>
      <c r="U19">
        <v>5.5</v>
      </c>
      <c r="V19">
        <f t="shared" si="0"/>
        <v>36</v>
      </c>
    </row>
    <row r="20" spans="2:22" x14ac:dyDescent="0.25">
      <c r="B20">
        <v>16</v>
      </c>
      <c r="C20">
        <v>5</v>
      </c>
      <c r="D20">
        <v>5</v>
      </c>
      <c r="E20">
        <v>3</v>
      </c>
      <c r="F20">
        <v>1</v>
      </c>
      <c r="G20">
        <v>3</v>
      </c>
      <c r="H20">
        <v>3</v>
      </c>
      <c r="I20">
        <v>3</v>
      </c>
      <c r="J20">
        <v>3</v>
      </c>
      <c r="M20">
        <v>16</v>
      </c>
      <c r="N20">
        <v>7.5</v>
      </c>
      <c r="O20">
        <v>7.5</v>
      </c>
      <c r="P20">
        <v>4</v>
      </c>
      <c r="Q20">
        <v>1</v>
      </c>
      <c r="R20">
        <v>4</v>
      </c>
      <c r="S20">
        <v>4</v>
      </c>
      <c r="T20">
        <v>4</v>
      </c>
      <c r="U20">
        <v>4</v>
      </c>
      <c r="V20">
        <f t="shared" si="0"/>
        <v>36</v>
      </c>
    </row>
    <row r="21" spans="2:22" x14ac:dyDescent="0.25">
      <c r="B21">
        <v>17</v>
      </c>
      <c r="C21">
        <v>3</v>
      </c>
      <c r="D21">
        <v>4</v>
      </c>
      <c r="E21">
        <v>3</v>
      </c>
      <c r="F21">
        <v>3</v>
      </c>
      <c r="G21">
        <v>4</v>
      </c>
      <c r="H21">
        <v>3</v>
      </c>
      <c r="I21">
        <v>3</v>
      </c>
      <c r="J21">
        <v>4</v>
      </c>
      <c r="M21">
        <v>17</v>
      </c>
      <c r="N21">
        <v>3</v>
      </c>
      <c r="O21">
        <v>7</v>
      </c>
      <c r="P21">
        <v>3</v>
      </c>
      <c r="Q21">
        <v>3</v>
      </c>
      <c r="R21">
        <v>7</v>
      </c>
      <c r="S21">
        <v>3</v>
      </c>
      <c r="T21">
        <v>3</v>
      </c>
      <c r="U21">
        <v>7</v>
      </c>
      <c r="V21">
        <f t="shared" si="0"/>
        <v>36</v>
      </c>
    </row>
    <row r="22" spans="2:22" x14ac:dyDescent="0.25">
      <c r="B22">
        <v>18</v>
      </c>
      <c r="C22">
        <v>3</v>
      </c>
      <c r="D22">
        <v>3</v>
      </c>
      <c r="E22">
        <v>3</v>
      </c>
      <c r="F22">
        <v>1</v>
      </c>
      <c r="G22">
        <v>3</v>
      </c>
      <c r="H22">
        <v>3</v>
      </c>
      <c r="I22">
        <v>3</v>
      </c>
      <c r="J22">
        <v>3</v>
      </c>
      <c r="M22">
        <v>18</v>
      </c>
      <c r="N22">
        <v>5</v>
      </c>
      <c r="O22">
        <v>5</v>
      </c>
      <c r="P22">
        <v>5</v>
      </c>
      <c r="Q22">
        <v>1</v>
      </c>
      <c r="R22">
        <v>5</v>
      </c>
      <c r="S22">
        <v>5</v>
      </c>
      <c r="T22">
        <v>5</v>
      </c>
      <c r="U22">
        <v>5</v>
      </c>
      <c r="V22">
        <f t="shared" si="0"/>
        <v>36</v>
      </c>
    </row>
    <row r="23" spans="2:22" x14ac:dyDescent="0.25">
      <c r="B23">
        <v>19</v>
      </c>
      <c r="C23">
        <v>5</v>
      </c>
      <c r="D23">
        <v>3</v>
      </c>
      <c r="E23">
        <v>4</v>
      </c>
      <c r="F23">
        <v>5</v>
      </c>
      <c r="G23">
        <v>4</v>
      </c>
      <c r="H23">
        <v>4</v>
      </c>
      <c r="I23">
        <v>3</v>
      </c>
      <c r="J23">
        <v>4</v>
      </c>
      <c r="M23">
        <v>19</v>
      </c>
      <c r="N23">
        <v>7.5</v>
      </c>
      <c r="O23">
        <v>1.5</v>
      </c>
      <c r="P23">
        <v>4.5</v>
      </c>
      <c r="Q23">
        <v>7.5</v>
      </c>
      <c r="R23">
        <v>4.5</v>
      </c>
      <c r="S23">
        <v>4.5</v>
      </c>
      <c r="T23">
        <v>1.5</v>
      </c>
      <c r="U23">
        <v>4.5</v>
      </c>
      <c r="V23">
        <f t="shared" si="0"/>
        <v>36</v>
      </c>
    </row>
    <row r="24" spans="2:22" x14ac:dyDescent="0.25">
      <c r="B24">
        <v>20</v>
      </c>
      <c r="C24">
        <v>4</v>
      </c>
      <c r="D24">
        <v>4</v>
      </c>
      <c r="E24">
        <v>4</v>
      </c>
      <c r="F24">
        <v>2</v>
      </c>
      <c r="G24">
        <v>4</v>
      </c>
      <c r="H24">
        <v>3</v>
      </c>
      <c r="I24">
        <v>3</v>
      </c>
      <c r="J24">
        <v>3</v>
      </c>
      <c r="M24">
        <v>20</v>
      </c>
      <c r="N24">
        <v>6.5</v>
      </c>
      <c r="O24">
        <v>6.5</v>
      </c>
      <c r="P24">
        <v>6.5</v>
      </c>
      <c r="Q24">
        <v>1</v>
      </c>
      <c r="R24">
        <v>6.5</v>
      </c>
      <c r="S24">
        <v>3</v>
      </c>
      <c r="T24">
        <v>3</v>
      </c>
      <c r="U24">
        <v>3</v>
      </c>
      <c r="V24">
        <f t="shared" si="0"/>
        <v>36</v>
      </c>
    </row>
    <row r="25" spans="2:22" x14ac:dyDescent="0.25">
      <c r="B25">
        <v>21</v>
      </c>
      <c r="C25">
        <v>3</v>
      </c>
      <c r="D25">
        <v>3</v>
      </c>
      <c r="E25">
        <v>3</v>
      </c>
      <c r="F25">
        <v>3</v>
      </c>
      <c r="G25">
        <v>3</v>
      </c>
      <c r="H25">
        <v>3</v>
      </c>
      <c r="I25">
        <v>3</v>
      </c>
      <c r="J25">
        <v>3</v>
      </c>
      <c r="M25">
        <v>21</v>
      </c>
      <c r="N25">
        <v>4.5</v>
      </c>
      <c r="O25">
        <v>4.5</v>
      </c>
      <c r="P25">
        <v>4.5</v>
      </c>
      <c r="Q25">
        <v>4.5</v>
      </c>
      <c r="R25">
        <v>4.5</v>
      </c>
      <c r="S25">
        <v>4.5</v>
      </c>
      <c r="T25">
        <v>4.5</v>
      </c>
      <c r="U25">
        <v>4.5</v>
      </c>
      <c r="V25">
        <f t="shared" si="0"/>
        <v>36</v>
      </c>
    </row>
    <row r="26" spans="2:22" x14ac:dyDescent="0.25">
      <c r="B26">
        <v>22</v>
      </c>
      <c r="C26">
        <v>4</v>
      </c>
      <c r="D26">
        <v>4</v>
      </c>
      <c r="E26">
        <v>3</v>
      </c>
      <c r="F26">
        <v>3</v>
      </c>
      <c r="G26">
        <v>4</v>
      </c>
      <c r="H26">
        <v>4</v>
      </c>
      <c r="I26">
        <v>4</v>
      </c>
      <c r="J26">
        <v>4</v>
      </c>
      <c r="M26">
        <v>22</v>
      </c>
      <c r="N26">
        <v>5.5</v>
      </c>
      <c r="O26">
        <v>5.5</v>
      </c>
      <c r="P26">
        <v>1.5</v>
      </c>
      <c r="Q26">
        <v>1.5</v>
      </c>
      <c r="R26">
        <v>5.5</v>
      </c>
      <c r="S26">
        <v>5.5</v>
      </c>
      <c r="T26">
        <v>5.5</v>
      </c>
      <c r="U26">
        <v>5.5</v>
      </c>
      <c r="V26">
        <f t="shared" si="0"/>
        <v>36</v>
      </c>
    </row>
    <row r="27" spans="2:22" x14ac:dyDescent="0.25">
      <c r="B27">
        <v>23</v>
      </c>
      <c r="C27">
        <v>3</v>
      </c>
      <c r="D27">
        <v>3</v>
      </c>
      <c r="E27">
        <v>3</v>
      </c>
      <c r="F27">
        <v>3</v>
      </c>
      <c r="G27">
        <v>3</v>
      </c>
      <c r="H27">
        <v>3</v>
      </c>
      <c r="I27">
        <v>3</v>
      </c>
      <c r="J27">
        <v>3</v>
      </c>
      <c r="M27">
        <v>23</v>
      </c>
      <c r="N27">
        <v>4.5</v>
      </c>
      <c r="O27">
        <v>4.5</v>
      </c>
      <c r="P27">
        <v>4.5</v>
      </c>
      <c r="Q27">
        <v>4.5</v>
      </c>
      <c r="R27">
        <v>4.5</v>
      </c>
      <c r="S27">
        <v>4.5</v>
      </c>
      <c r="T27">
        <v>4.5</v>
      </c>
      <c r="U27">
        <v>4.5</v>
      </c>
      <c r="V27">
        <f t="shared" si="0"/>
        <v>36</v>
      </c>
    </row>
    <row r="28" spans="2:22" x14ac:dyDescent="0.25">
      <c r="B28">
        <v>24</v>
      </c>
      <c r="C28">
        <v>3</v>
      </c>
      <c r="D28">
        <v>4</v>
      </c>
      <c r="E28">
        <v>4</v>
      </c>
      <c r="F28">
        <v>2</v>
      </c>
      <c r="G28">
        <v>3</v>
      </c>
      <c r="H28">
        <v>3</v>
      </c>
      <c r="I28">
        <v>3</v>
      </c>
      <c r="J28">
        <v>3</v>
      </c>
      <c r="M28">
        <v>24</v>
      </c>
      <c r="N28">
        <v>4</v>
      </c>
      <c r="O28">
        <v>7.5</v>
      </c>
      <c r="P28">
        <v>7.5</v>
      </c>
      <c r="Q28">
        <v>1</v>
      </c>
      <c r="R28">
        <v>4</v>
      </c>
      <c r="S28">
        <v>4</v>
      </c>
      <c r="T28">
        <v>4</v>
      </c>
      <c r="U28">
        <v>4</v>
      </c>
      <c r="V28">
        <f t="shared" si="0"/>
        <v>36</v>
      </c>
    </row>
    <row r="29" spans="2:22" x14ac:dyDescent="0.25">
      <c r="B29">
        <v>25</v>
      </c>
      <c r="C29">
        <v>3</v>
      </c>
      <c r="D29">
        <v>4</v>
      </c>
      <c r="E29">
        <v>4</v>
      </c>
      <c r="F29">
        <v>3</v>
      </c>
      <c r="G29">
        <v>5</v>
      </c>
      <c r="H29">
        <v>5</v>
      </c>
      <c r="I29">
        <v>4</v>
      </c>
      <c r="J29">
        <v>4</v>
      </c>
      <c r="M29">
        <v>25</v>
      </c>
      <c r="N29">
        <v>1.5</v>
      </c>
      <c r="O29">
        <v>4.5</v>
      </c>
      <c r="P29">
        <v>4.5</v>
      </c>
      <c r="Q29">
        <v>1.5</v>
      </c>
      <c r="R29">
        <v>7.5</v>
      </c>
      <c r="S29">
        <v>7.5</v>
      </c>
      <c r="T29">
        <v>4.5</v>
      </c>
      <c r="U29">
        <v>4.5</v>
      </c>
      <c r="V29">
        <f t="shared" si="0"/>
        <v>36</v>
      </c>
    </row>
    <row r="30" spans="2:22" x14ac:dyDescent="0.25">
      <c r="B30">
        <v>26</v>
      </c>
      <c r="C30">
        <v>4</v>
      </c>
      <c r="D30">
        <v>3</v>
      </c>
      <c r="E30">
        <v>3</v>
      </c>
      <c r="F30">
        <v>4</v>
      </c>
      <c r="G30">
        <v>4</v>
      </c>
      <c r="H30">
        <v>3</v>
      </c>
      <c r="I30">
        <v>2</v>
      </c>
      <c r="J30">
        <v>3</v>
      </c>
      <c r="M30">
        <v>26</v>
      </c>
      <c r="N30">
        <v>7</v>
      </c>
      <c r="O30">
        <v>3.5</v>
      </c>
      <c r="P30">
        <v>3.5</v>
      </c>
      <c r="Q30">
        <v>7</v>
      </c>
      <c r="R30">
        <v>7</v>
      </c>
      <c r="S30">
        <v>3.5</v>
      </c>
      <c r="T30">
        <v>1</v>
      </c>
      <c r="U30">
        <v>3.5</v>
      </c>
      <c r="V30">
        <f t="shared" si="0"/>
        <v>36</v>
      </c>
    </row>
    <row r="31" spans="2:22" x14ac:dyDescent="0.25">
      <c r="B31">
        <v>27</v>
      </c>
      <c r="C31">
        <v>4</v>
      </c>
      <c r="D31">
        <v>3</v>
      </c>
      <c r="E31">
        <v>4</v>
      </c>
      <c r="F31">
        <v>4</v>
      </c>
      <c r="G31">
        <v>3</v>
      </c>
      <c r="H31">
        <v>4</v>
      </c>
      <c r="I31">
        <v>4</v>
      </c>
      <c r="J31">
        <v>4</v>
      </c>
      <c r="M31">
        <v>27</v>
      </c>
      <c r="N31">
        <v>5.5</v>
      </c>
      <c r="O31">
        <v>1.5</v>
      </c>
      <c r="P31">
        <v>5.5</v>
      </c>
      <c r="Q31">
        <v>5.5</v>
      </c>
      <c r="R31">
        <v>1.5</v>
      </c>
      <c r="S31">
        <v>5.5</v>
      </c>
      <c r="T31">
        <v>5.5</v>
      </c>
      <c r="U31">
        <v>5.5</v>
      </c>
      <c r="V31">
        <f t="shared" si="0"/>
        <v>36</v>
      </c>
    </row>
    <row r="32" spans="2:22" x14ac:dyDescent="0.25">
      <c r="B32">
        <v>28</v>
      </c>
      <c r="C32">
        <v>4</v>
      </c>
      <c r="D32">
        <v>5</v>
      </c>
      <c r="E32">
        <v>4</v>
      </c>
      <c r="F32">
        <v>4</v>
      </c>
      <c r="G32">
        <v>3</v>
      </c>
      <c r="H32">
        <v>5</v>
      </c>
      <c r="I32">
        <v>5</v>
      </c>
      <c r="J32">
        <v>3</v>
      </c>
      <c r="M32">
        <v>28</v>
      </c>
      <c r="N32">
        <v>4</v>
      </c>
      <c r="O32">
        <v>7</v>
      </c>
      <c r="P32">
        <v>4</v>
      </c>
      <c r="Q32">
        <v>4</v>
      </c>
      <c r="R32">
        <v>1.5</v>
      </c>
      <c r="S32">
        <v>7</v>
      </c>
      <c r="T32">
        <v>7</v>
      </c>
      <c r="U32">
        <v>1.5</v>
      </c>
      <c r="V32">
        <f t="shared" si="0"/>
        <v>36</v>
      </c>
    </row>
    <row r="33" spans="2:22" x14ac:dyDescent="0.25">
      <c r="B33">
        <v>29</v>
      </c>
      <c r="C33">
        <v>3</v>
      </c>
      <c r="D33">
        <v>3</v>
      </c>
      <c r="E33">
        <v>4</v>
      </c>
      <c r="F33">
        <v>3</v>
      </c>
      <c r="G33">
        <v>3</v>
      </c>
      <c r="H33">
        <v>2</v>
      </c>
      <c r="I33">
        <v>2</v>
      </c>
      <c r="J33">
        <v>4</v>
      </c>
      <c r="M33">
        <v>29</v>
      </c>
      <c r="N33">
        <v>4.5</v>
      </c>
      <c r="O33">
        <v>4.5</v>
      </c>
      <c r="P33">
        <v>7.5</v>
      </c>
      <c r="Q33">
        <v>4.5</v>
      </c>
      <c r="R33">
        <v>4.5</v>
      </c>
      <c r="S33">
        <v>1.5</v>
      </c>
      <c r="T33">
        <v>1.5</v>
      </c>
      <c r="U33">
        <v>7.5</v>
      </c>
      <c r="V33">
        <f t="shared" si="0"/>
        <v>36</v>
      </c>
    </row>
    <row r="34" spans="2:22" x14ac:dyDescent="0.25">
      <c r="B34">
        <v>30</v>
      </c>
      <c r="C34">
        <v>4</v>
      </c>
      <c r="D34">
        <v>4</v>
      </c>
      <c r="E34">
        <v>2</v>
      </c>
      <c r="F34">
        <v>3</v>
      </c>
      <c r="G34">
        <v>2</v>
      </c>
      <c r="H34">
        <v>3</v>
      </c>
      <c r="I34">
        <v>4</v>
      </c>
      <c r="J34">
        <v>3</v>
      </c>
      <c r="M34">
        <v>30</v>
      </c>
      <c r="N34">
        <v>7</v>
      </c>
      <c r="O34">
        <v>7</v>
      </c>
      <c r="P34">
        <v>1.5</v>
      </c>
      <c r="Q34">
        <v>4</v>
      </c>
      <c r="R34">
        <v>1.5</v>
      </c>
      <c r="S34">
        <v>4</v>
      </c>
      <c r="T34">
        <v>7</v>
      </c>
      <c r="U34">
        <v>4</v>
      </c>
      <c r="V34">
        <f t="shared" si="0"/>
        <v>36</v>
      </c>
    </row>
    <row r="35" spans="2:22" x14ac:dyDescent="0.25">
      <c r="B35" s="31" t="s">
        <v>83</v>
      </c>
      <c r="C35" s="32">
        <f>AVERAGE(C5:C34)</f>
        <v>3.4666666666666668</v>
      </c>
      <c r="D35" s="32">
        <f t="shared" ref="D35:J35" si="1">AVERAGE(D5:D34)</f>
        <v>3.5</v>
      </c>
      <c r="E35" s="32">
        <f t="shared" si="1"/>
        <v>3.5666666666666669</v>
      </c>
      <c r="F35" s="32">
        <f t="shared" si="1"/>
        <v>2.8666666666666667</v>
      </c>
      <c r="G35" s="32">
        <f t="shared" si="1"/>
        <v>3.4666666666666668</v>
      </c>
      <c r="H35" s="32">
        <f t="shared" si="1"/>
        <v>3.3</v>
      </c>
      <c r="I35" s="32">
        <f t="shared" si="1"/>
        <v>3.2666666666666666</v>
      </c>
      <c r="J35" s="32">
        <f t="shared" si="1"/>
        <v>3.2333333333333334</v>
      </c>
      <c r="M35" s="12" t="s">
        <v>5</v>
      </c>
      <c r="N35" s="12">
        <f>SUM(N5:N34)</f>
        <v>143</v>
      </c>
      <c r="O35" s="12">
        <f t="shared" ref="O35:U35" si="2">SUM(O5:O34)</f>
        <v>143</v>
      </c>
      <c r="P35" s="12">
        <f t="shared" si="2"/>
        <v>155.5</v>
      </c>
      <c r="Q35" s="12">
        <f t="shared" si="2"/>
        <v>107</v>
      </c>
      <c r="R35" s="12">
        <f t="shared" si="2"/>
        <v>146</v>
      </c>
      <c r="S35" s="12">
        <f t="shared" si="2"/>
        <v>129</v>
      </c>
      <c r="T35" s="12">
        <f t="shared" si="2"/>
        <v>128.5</v>
      </c>
      <c r="U35" s="12">
        <f t="shared" si="2"/>
        <v>128</v>
      </c>
    </row>
    <row r="36" spans="2:22" x14ac:dyDescent="0.25">
      <c r="B36" t="s">
        <v>50</v>
      </c>
      <c r="C36">
        <f>SUM(C5:C34)</f>
        <v>104</v>
      </c>
      <c r="D36">
        <f t="shared" ref="D36:J36" si="3">SUM(D5:D34)</f>
        <v>105</v>
      </c>
      <c r="E36">
        <f t="shared" si="3"/>
        <v>107</v>
      </c>
      <c r="F36">
        <f t="shared" si="3"/>
        <v>86</v>
      </c>
      <c r="G36">
        <f t="shared" si="3"/>
        <v>104</v>
      </c>
      <c r="H36">
        <f t="shared" si="3"/>
        <v>99</v>
      </c>
      <c r="I36">
        <f t="shared" si="3"/>
        <v>98</v>
      </c>
      <c r="J36">
        <f t="shared" si="3"/>
        <v>97</v>
      </c>
      <c r="M36" s="31" t="s">
        <v>83</v>
      </c>
      <c r="N36" s="32">
        <f>AVERAGE(N5:N34)</f>
        <v>4.7666666666666666</v>
      </c>
      <c r="O36" s="32">
        <f t="shared" ref="O36:U36" si="4">AVERAGE(O5:O34)</f>
        <v>4.7666666666666666</v>
      </c>
      <c r="P36" s="32">
        <f t="shared" si="4"/>
        <v>5.1833333333333336</v>
      </c>
      <c r="Q36" s="32">
        <f t="shared" si="4"/>
        <v>3.5666666666666669</v>
      </c>
      <c r="R36" s="32">
        <f t="shared" si="4"/>
        <v>4.8666666666666663</v>
      </c>
      <c r="S36" s="32">
        <f t="shared" si="4"/>
        <v>4.3</v>
      </c>
      <c r="T36" s="32">
        <f t="shared" si="4"/>
        <v>4.2833333333333332</v>
      </c>
      <c r="U36" s="32">
        <f t="shared" si="4"/>
        <v>4.2666666666666666</v>
      </c>
    </row>
    <row r="38" spans="2:22" x14ac:dyDescent="0.25">
      <c r="B38" s="12" t="s">
        <v>63</v>
      </c>
      <c r="C38" s="13">
        <f>(12/((30*8)*(8+1))*SUMSQ(N35:U35)-3*(30)*(8+1))</f>
        <v>8.7805555555555657</v>
      </c>
      <c r="E38" t="s">
        <v>65</v>
      </c>
      <c r="F38" t="s">
        <v>66</v>
      </c>
    </row>
    <row r="39" spans="2:22" x14ac:dyDescent="0.25">
      <c r="B39" s="12" t="s">
        <v>64</v>
      </c>
      <c r="C39" s="13">
        <f>_xlfn.CHISQ.INV.RT(0.05,7)</f>
        <v>14.067140449340167</v>
      </c>
    </row>
    <row r="40" spans="2:22" x14ac:dyDescent="0.25">
      <c r="G40" s="3" t="s">
        <v>1</v>
      </c>
      <c r="H40" s="3" t="s">
        <v>61</v>
      </c>
      <c r="I40" t="s">
        <v>67</v>
      </c>
    </row>
    <row r="41" spans="2:22" x14ac:dyDescent="0.25">
      <c r="G41" t="s">
        <v>68</v>
      </c>
      <c r="H41" s="2">
        <v>3.4666666666666668</v>
      </c>
      <c r="I41" s="2">
        <v>143</v>
      </c>
    </row>
    <row r="42" spans="2:22" x14ac:dyDescent="0.25">
      <c r="G42" t="s">
        <v>69</v>
      </c>
      <c r="H42" s="2">
        <v>3.5</v>
      </c>
      <c r="I42" s="2">
        <v>143</v>
      </c>
    </row>
    <row r="43" spans="2:22" x14ac:dyDescent="0.25">
      <c r="G43" t="s">
        <v>70</v>
      </c>
      <c r="H43" s="2">
        <v>3.5666666666666669</v>
      </c>
      <c r="I43" s="2">
        <v>155.5</v>
      </c>
    </row>
    <row r="44" spans="2:22" x14ac:dyDescent="0.25">
      <c r="G44" t="s">
        <v>71</v>
      </c>
      <c r="H44" s="2">
        <v>2.8666666666666667</v>
      </c>
      <c r="I44" s="2">
        <v>107</v>
      </c>
    </row>
    <row r="45" spans="2:22" x14ac:dyDescent="0.25">
      <c r="G45" t="s">
        <v>72</v>
      </c>
      <c r="H45" s="2">
        <v>3.4666666666666668</v>
      </c>
      <c r="I45" s="2">
        <v>146</v>
      </c>
    </row>
    <row r="46" spans="2:22" x14ac:dyDescent="0.25">
      <c r="G46" t="s">
        <v>73</v>
      </c>
      <c r="H46" s="2">
        <v>3.3</v>
      </c>
      <c r="I46" s="2">
        <v>129</v>
      </c>
    </row>
    <row r="47" spans="2:22" x14ac:dyDescent="0.25">
      <c r="G47" t="s">
        <v>74</v>
      </c>
      <c r="H47" s="2">
        <v>3.2666666666666666</v>
      </c>
      <c r="I47" s="2">
        <v>128.5</v>
      </c>
    </row>
    <row r="48" spans="2:22" x14ac:dyDescent="0.25">
      <c r="G48" t="s">
        <v>75</v>
      </c>
      <c r="H48" s="2">
        <v>3.2333333333333334</v>
      </c>
      <c r="I48" s="2">
        <v>128</v>
      </c>
    </row>
    <row r="49" spans="2:8" x14ac:dyDescent="0.25">
      <c r="G49" s="52" t="s">
        <v>76</v>
      </c>
      <c r="H49" s="73" t="s">
        <v>77</v>
      </c>
    </row>
    <row r="52" spans="2:8" x14ac:dyDescent="0.25">
      <c r="B52" s="36" t="s">
        <v>122</v>
      </c>
    </row>
    <row r="54" spans="2:8" x14ac:dyDescent="0.25">
      <c r="B54" s="130" t="s">
        <v>131</v>
      </c>
      <c r="C54" s="130"/>
      <c r="D54" s="130"/>
      <c r="E54" s="130"/>
      <c r="F54" s="130"/>
    </row>
    <row r="55" spans="2:8" x14ac:dyDescent="0.25">
      <c r="B55" s="130"/>
      <c r="C55" s="130"/>
      <c r="D55" s="130"/>
      <c r="E55" s="130"/>
      <c r="F55" s="130"/>
    </row>
    <row r="56" spans="2:8" x14ac:dyDescent="0.25">
      <c r="B56" s="130"/>
      <c r="C56" s="130"/>
      <c r="D56" s="130"/>
      <c r="E56" s="130"/>
      <c r="F56" s="130"/>
    </row>
    <row r="57" spans="2:8" x14ac:dyDescent="0.25">
      <c r="B57" s="130"/>
      <c r="C57" s="130"/>
      <c r="D57" s="130"/>
      <c r="E57" s="130"/>
      <c r="F57" s="130"/>
    </row>
    <row r="58" spans="2:8" x14ac:dyDescent="0.25">
      <c r="B58" s="130"/>
      <c r="C58" s="130"/>
      <c r="D58" s="130"/>
      <c r="E58" s="130"/>
      <c r="F58" s="130"/>
    </row>
  </sheetData>
  <mergeCells count="1">
    <mergeCell ref="B54:F5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WARNA</vt:lpstr>
      <vt:lpstr>PH</vt:lpstr>
      <vt:lpstr>BAL</vt:lpstr>
      <vt:lpstr>TPT</vt:lpstr>
      <vt:lpstr>Total asam</vt:lpstr>
      <vt:lpstr>gula reduksi</vt:lpstr>
      <vt:lpstr>Viskositas</vt:lpstr>
      <vt:lpstr>ORLEP AROMA</vt:lpstr>
      <vt:lpstr>Orlep Warna</vt:lpstr>
      <vt:lpstr>Orlep Tekstur</vt:lpstr>
      <vt:lpstr>Orlep Rasa</vt:lpstr>
      <vt:lpstr>perlakuan terbaik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OKe</dc:creator>
  <cp:lastModifiedBy>OKe</cp:lastModifiedBy>
  <dcterms:created xsi:type="dcterms:W3CDTF">2023-02-21T09:12:22Z</dcterms:created>
  <dcterms:modified xsi:type="dcterms:W3CDTF">2023-09-25T06:14:00Z</dcterms:modified>
</cp:coreProperties>
</file>